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ametros" sheetId="1" r:id="rId4"/>
    <sheet state="visible" name="Monthly data" sheetId="2" r:id="rId5"/>
    <sheet state="visible" name="CR Anual" sheetId="3" r:id="rId6"/>
    <sheet state="visible" name="Balance Situacion" sheetId="4" r:id="rId7"/>
  </sheets>
  <definedNames/>
  <calcPr/>
  <extLst>
    <ext uri="GoogleSheetsCustomDataVersion2">
      <go:sheetsCustomData xmlns:go="http://customooxmlschemas.google.com/" r:id="rId8" roundtripDataChecksum="ENTIg47pDBhM2ZbKCWftVNQJ4WLYirDoqO8s4w3oOpI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B13">
      <text>
        <t xml:space="preserve">======
ID#AAAAMMNsVcM
ALFRED01    (2021-06-17 11:48:29)
Pendiente de si vamos o no a cobrar por listar. Si cobramos, tenemos mas income de todos los que ponene el producto.</t>
      </text>
    </comment>
    <comment authorId="0" ref="M13">
      <text>
        <t xml:space="preserve">======
ID#AAAAMMNsVcI
ALFRED01    (2021-06-17 11:48:29)
Pendiente de si vamos o no a cobrar por listar. Si cobramos, tenemos mas income de todos los que ponene el producto.</t>
      </text>
    </comment>
    <comment authorId="0" ref="AQ9">
      <text>
        <t xml:space="preserve">======
ID#AAAAMMNsVcE
ALFRED01    (2021-06-17 11:48:29)
Pendiente de si vamos o no a cobrar por listar. Si cobramos, tenemos mas income de todos los que ponene el producto.</t>
      </text>
    </comment>
    <comment authorId="0" ref="AQ17">
      <text>
        <t xml:space="preserve">======
ID#AAAAMMNsVcA
ALFRED01    (2021-06-17 11:48:29)
Pendiente de si vamos o no a cobrar por listar. Si cobramos, tenemos mas income de todos los que ponene el producto.</t>
      </text>
    </comment>
    <comment authorId="0" ref="M17">
      <text>
        <t xml:space="preserve">======
ID#AAAAMMNsVb8
ALFRED01    (2021-06-17 11:48:29)
Pendiente de si vamos o no a cobrar por listar. Si cobramos, tenemos mas income de todos los que ponene el producto.</t>
      </text>
    </comment>
    <comment authorId="0" ref="M9">
      <text>
        <t xml:space="preserve">======
ID#AAAAMMNsVb4
ALFRED01    (2021-06-17 11:48:29)
Pendiente de si vamos o no a cobrar por listar. Si cobramos, tenemos mas income de todos los que ponene el producto.</t>
      </text>
    </comment>
    <comment authorId="0" ref="AQ13">
      <text>
        <t xml:space="preserve">======
ID#AAAAMMNsVb0
ALFRED01    (2021-06-17 11:48:29)
Pendiente de si vamos o no a cobrar por listar. Si cobramos, tenemos mas income de todos los que ponene el producto.</t>
      </text>
    </comment>
    <comment authorId="0" ref="AB17">
      <text>
        <t xml:space="preserve">======
ID#AAAAMMNsVbw
ALFRED01    (2021-06-17 11:48:29)
Pendiente de si vamos o no a cobrar por listar. Si cobramos, tenemos mas income de todos los que ponene el producto.</t>
      </text>
    </comment>
    <comment authorId="0" ref="AB9">
      <text>
        <t xml:space="preserve">======
ID#AAAAMMNsVbs
ALFRED01    (2021-06-17 11:48:29)
Pendiente de si vamos o no a cobrar por listar. Si cobramos, tenemos mas income de todos los que ponene el producto.</t>
      </text>
    </comment>
  </commentList>
  <extLst>
    <ext uri="GoogleSheetsCustomDataVersion2">
      <go:sheetsCustomData xmlns:go="http://customooxmlschemas.google.com/" r:id="rId1" roundtripDataSignature="AMtx7mipHr3Q8B0QVncQBpRSdQ7Z69bjCQ=="/>
    </ext>
  </extLst>
</comments>
</file>

<file path=xl/sharedStrings.xml><?xml version="1.0" encoding="utf-8"?>
<sst xmlns="http://schemas.openxmlformats.org/spreadsheetml/2006/main" count="207" uniqueCount="127">
  <si>
    <t>% sobre ingresos</t>
  </si>
  <si>
    <t>Plan Basico</t>
  </si>
  <si>
    <t>Plan Plus</t>
  </si>
  <si>
    <t>Plan Premium</t>
  </si>
  <si>
    <t>Churn Rate</t>
  </si>
  <si>
    <t>Nuevas empresas al dia</t>
  </si>
  <si>
    <t>Nuevas empresas al mes (20 dias)</t>
  </si>
  <si>
    <t xml:space="preserve">Crecimiento anual de Oct 2014 a Sept 2015 es del </t>
  </si>
  <si>
    <t>Crecimiento anual de Oct 2015 a Sept 2016 es de</t>
  </si>
  <si>
    <t>Este excel era antes de SumaCRM (ahora Efficy)</t>
  </si>
  <si>
    <t>Crecimiento anual de Oct 2016 a Sept 2017 es de</t>
  </si>
  <si>
    <t>Clic para probar efficy Gratis</t>
  </si>
  <si>
    <t>Crecimiento anual de Oct 2017 a Sept 2018 es de</t>
  </si>
  <si>
    <t>Marketing</t>
  </si>
  <si>
    <t>Desde Sept 2014 a Sept 2015 se prevee una inversion total en marketing de</t>
  </si>
  <si>
    <t xml:space="preserve">   - Marketing online</t>
  </si>
  <si>
    <t xml:space="preserve">   - Marketing Offline</t>
  </si>
  <si>
    <t xml:space="preserve">A partir de Oct 2015 se invertira en marketing un </t>
  </si>
  <si>
    <t>del total de las ventas durante todo el modelo</t>
  </si>
  <si>
    <t>Financiacion</t>
  </si>
  <si>
    <t>El prestamo de ENISA lo recibimos en Junio 2014</t>
  </si>
  <si>
    <t xml:space="preserve">El interes medio durante el periodo es del </t>
  </si>
  <si>
    <t>Quarterly data</t>
  </si>
  <si>
    <t>año 0</t>
  </si>
  <si>
    <t>CAGR 2010</t>
  </si>
  <si>
    <t>INGRESOS</t>
  </si>
  <si>
    <t xml:space="preserve">   Nuevos</t>
  </si>
  <si>
    <t xml:space="preserve">   Recurrente</t>
  </si>
  <si>
    <t xml:space="preserve">   Churn </t>
  </si>
  <si>
    <t>Total Ingresos</t>
  </si>
  <si>
    <t>Numero total de empresas</t>
  </si>
  <si>
    <t>Numero de empresas captadas al dia</t>
  </si>
  <si>
    <t>COSTES DIRECTOS</t>
  </si>
  <si>
    <t>Inversion en Mkt sobre ingreso por cliente</t>
  </si>
  <si>
    <t>Comisiones Bancarias por cobros</t>
  </si>
  <si>
    <t>Coste Directo</t>
  </si>
  <si>
    <t>COSTES DE PERSONAL</t>
  </si>
  <si>
    <t>Headcount</t>
  </si>
  <si>
    <t>Subcontrata desarrollo tecnico</t>
  </si>
  <si>
    <t>Commercial &amp; Admin Director</t>
  </si>
  <si>
    <t>Senior Programmer</t>
  </si>
  <si>
    <t>Junior Programmer</t>
  </si>
  <si>
    <t>Marketing Executive</t>
  </si>
  <si>
    <t>Marketing Reps</t>
  </si>
  <si>
    <t>Customer Support</t>
  </si>
  <si>
    <t>Collusion &amp; Investigation</t>
  </si>
  <si>
    <t>Office Administration</t>
  </si>
  <si>
    <t>Costs</t>
  </si>
  <si>
    <t>Total personnel costs</t>
  </si>
  <si>
    <t>IT COSTS</t>
  </si>
  <si>
    <t>Hosting</t>
  </si>
  <si>
    <t>Mantainance</t>
  </si>
  <si>
    <t>Total IT cost</t>
  </si>
  <si>
    <t>Costes de Estructura</t>
  </si>
  <si>
    <t>Alquiler Oficina</t>
  </si>
  <si>
    <t>Telefono / ADSL</t>
  </si>
  <si>
    <t>Seguros</t>
  </si>
  <si>
    <t>Limpieza</t>
  </si>
  <si>
    <t>Impresoras / fotocopias</t>
  </si>
  <si>
    <t>General</t>
  </si>
  <si>
    <t>Total Office cost</t>
  </si>
  <si>
    <t>Año 1</t>
  </si>
  <si>
    <t>Financial Summary</t>
  </si>
  <si>
    <t>Ingresos Brutos Totales</t>
  </si>
  <si>
    <t>Coste Directo (Reinversion en Marketing)</t>
  </si>
  <si>
    <t>Margen Bruto</t>
  </si>
  <si>
    <t>Costes de Personal</t>
  </si>
  <si>
    <t>EBITDA</t>
  </si>
  <si>
    <t>EBITDA (% ventas)</t>
  </si>
  <si>
    <t>Coste de Empresa</t>
  </si>
  <si>
    <t>Salario Bruto</t>
  </si>
  <si>
    <t>Salario Neto</t>
  </si>
  <si>
    <t>Salario Neto / mes</t>
  </si>
  <si>
    <t>Cuenta de Resultados</t>
  </si>
  <si>
    <t>Ver Param</t>
  </si>
  <si>
    <t>Clic para probar Efficy Gratis</t>
  </si>
  <si>
    <t>Coste Total de Personal</t>
  </si>
  <si>
    <t>Resumen Cuenta de Resultados</t>
  </si>
  <si>
    <t>Costes Financieros</t>
  </si>
  <si>
    <t>Balance de Situacion</t>
  </si>
  <si>
    <t>Activo</t>
  </si>
  <si>
    <t>Inmovilizado Intangible</t>
  </si>
  <si>
    <t>Inmovilizado Material</t>
  </si>
  <si>
    <t>Efectivo y otros activos líquidos equivalentes.</t>
  </si>
  <si>
    <t>Total Activo</t>
  </si>
  <si>
    <t>Pasivo</t>
  </si>
  <si>
    <t>Fondos Propios</t>
  </si>
  <si>
    <t xml:space="preserve">   Capital Social</t>
  </si>
  <si>
    <t xml:space="preserve">   Resultados de Ejercicios anteriores</t>
  </si>
  <si>
    <t xml:space="preserve">   Resultados del Ejercicio</t>
  </si>
  <si>
    <t>Pasivos con entidades de credito</t>
  </si>
  <si>
    <t>Total Pasivo</t>
  </si>
  <si>
    <t>Solicitud ENISA</t>
  </si>
  <si>
    <t>Inversion en Desarrollo Software</t>
  </si>
  <si>
    <t xml:space="preserve">   Subcontrata Tecnologica</t>
  </si>
  <si>
    <t xml:space="preserve">   Programador Desarrollo SW (75%)</t>
  </si>
  <si>
    <t>Comercializacion / Marketing</t>
  </si>
  <si>
    <t>Total</t>
  </si>
  <si>
    <t>Balance de Situación</t>
  </si>
  <si>
    <t>Tasker CRM SL</t>
  </si>
  <si>
    <t>Fecha: a 23 de Junio 2014</t>
  </si>
  <si>
    <t>Observaciones Período Del 01/01/2014 al 10/06/2014</t>
  </si>
  <si>
    <t>ACTIVO</t>
  </si>
  <si>
    <t>A) ACTIVO NO CORRIENTE</t>
  </si>
  <si>
    <t>201 Desarrollo</t>
  </si>
  <si>
    <t>B) ACTIVO CORRIENTE</t>
  </si>
  <si>
    <t>VI. Efectivo y otros activos líquidos equival.</t>
  </si>
  <si>
    <t>572 BCOS</t>
  </si>
  <si>
    <t>TOTAL ACTIVO</t>
  </si>
  <si>
    <t>PASIVO</t>
  </si>
  <si>
    <t>A) PATRIMONIO NETO</t>
  </si>
  <si>
    <t>A-1) Fondos propios</t>
  </si>
  <si>
    <t>I. Capital</t>
  </si>
  <si>
    <t>1. Capital escriturado</t>
  </si>
  <si>
    <t>100 CAPITAL SOCIAL</t>
  </si>
  <si>
    <t>10000000 CAPITAL SOCIAL</t>
  </si>
  <si>
    <t>VII. Resultado del ejercicio</t>
  </si>
  <si>
    <t>B)</t>
  </si>
  <si>
    <t>PASIVO NO CORRIENTE</t>
  </si>
  <si>
    <t>III.Deudas con empresas del grupo y asociadas a largo plazo.</t>
  </si>
  <si>
    <t>TOTAL PASIVO</t>
  </si>
  <si>
    <t>1. Importe de la cifra de negocios</t>
  </si>
  <si>
    <t>IMPORTE DE LA CIFRA DE NEGOCIOS</t>
  </si>
  <si>
    <t>3. TRABAJOS REALIZADOS POR LA EMPRESA PARA SU ACTIVO.</t>
  </si>
  <si>
    <t>7. OTROS GASTOS DE EXPLOTACIÓN.</t>
  </si>
  <si>
    <t>629.00.0007 Gastos de desarrollo</t>
  </si>
  <si>
    <t>C) RESULTADO ANTES DE IMPUESTOS (A+B)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</si>
</sst>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_-* #,##0.00\ _€_-;\-* #,##0.00\ _€_-;_-* &quot;-&quot;??\ _€_-;_-@"/>
    <numFmt numFmtId="165" formatCode="_-* #,##0.0000\ _€_-;\-* #,##0.0000\ _€_-;_-* &quot;-&quot;??\ _€_-;_-@"/>
    <numFmt numFmtId="166" formatCode="_-* #,##0.0000\ _€_-;\-* #,##0.0000\ _€_-;_-* &quot;-&quot;????\ _€_-;_-@"/>
    <numFmt numFmtId="167" formatCode="_-* #,##0\ _€_-;\-* #,##0\ _€_-;_-* &quot;-&quot;??\ _€_-;_-@"/>
    <numFmt numFmtId="168" formatCode="[$-409]mmm\-yy"/>
    <numFmt numFmtId="169" formatCode="&quot;Year &quot;0"/>
    <numFmt numFmtId="170" formatCode="_-* #,##0.0\ _€_-;\-* #,##0.0\ _€_-;_-* &quot;-&quot;??\ _€_-;_-@"/>
    <numFmt numFmtId="171" formatCode="#,##0.0"/>
    <numFmt numFmtId="172" formatCode="_(* #,##0_);_(* \(#,##0\);_(* &quot;-&quot;??_);_(@_)"/>
    <numFmt numFmtId="173" formatCode="_(* #,##0.00_);_(* \(#,##0.00\);_(* &quot;-&quot;??_);_(@_)"/>
  </numFmts>
  <fonts count="34">
    <font>
      <sz val="11.0"/>
      <color theme="1"/>
      <name val="Calibri"/>
      <scheme val="minor"/>
    </font>
    <font>
      <sz val="9.0"/>
      <color theme="1"/>
      <name val="Calibri"/>
      <scheme val="minor"/>
    </font>
    <font>
      <b/>
      <sz val="9.0"/>
      <color rgb="FF1F497D"/>
      <name val="Calibri"/>
      <scheme val="minor"/>
    </font>
    <font>
      <i/>
      <sz val="10.0"/>
      <color rgb="FF999999"/>
      <name val="Arial"/>
    </font>
    <font>
      <u/>
      <color rgb="FF0000FF"/>
      <name val="Arial"/>
    </font>
    <font>
      <sz val="10.0"/>
      <color theme="1"/>
      <name val="Arial"/>
    </font>
    <font>
      <b/>
      <sz val="9.0"/>
      <color theme="1"/>
      <name val="Calibri"/>
      <scheme val="minor"/>
    </font>
    <font>
      <b/>
      <u/>
      <sz val="10.0"/>
      <color rgb="FF1155CC"/>
      <name val="Arial"/>
    </font>
    <font>
      <b/>
      <sz val="9.0"/>
      <color rgb="FF000080"/>
      <name val="Calibri"/>
    </font>
    <font>
      <b/>
      <sz val="9.0"/>
      <color rgb="FFFFFFFF"/>
      <name val="Calibri"/>
    </font>
    <font/>
    <font>
      <b/>
      <u/>
      <sz val="9.0"/>
      <color rgb="FF000000"/>
      <name val="Calibri"/>
    </font>
    <font>
      <b/>
      <u/>
      <sz val="9.0"/>
      <color rgb="FF000000"/>
      <name val="Calibri"/>
    </font>
    <font>
      <b/>
      <u/>
      <sz val="9.0"/>
      <color rgb="FF000000"/>
      <name val="Calibri"/>
    </font>
    <font>
      <b/>
      <u/>
      <sz val="9.0"/>
      <color rgb="FFFFFFFF"/>
      <name val="Calibri"/>
    </font>
    <font>
      <sz val="9.0"/>
      <color rgb="FF333399"/>
      <name val="Calibri"/>
    </font>
    <font>
      <b/>
      <sz val="9.0"/>
      <color rgb="FF333399"/>
      <name val="Calibri"/>
    </font>
    <font>
      <sz val="9.0"/>
      <color theme="1"/>
      <name val="Calibri"/>
    </font>
    <font>
      <sz val="9.0"/>
      <color rgb="FF000000"/>
      <name val="Calibri"/>
    </font>
    <font>
      <b/>
      <sz val="9.0"/>
      <color theme="1"/>
      <name val="Calibri"/>
    </font>
    <font>
      <b/>
      <u/>
      <sz val="9.0"/>
      <color rgb="FFFFFFFF"/>
      <name val="Calibri"/>
    </font>
    <font>
      <b/>
      <sz val="9.0"/>
      <color rgb="FF000000"/>
      <name val="Calibri"/>
    </font>
    <font>
      <b/>
      <u/>
      <sz val="9.0"/>
      <color rgb="FFFFFFFF"/>
      <name val="Calibri"/>
    </font>
    <font>
      <b/>
      <u/>
      <sz val="9.0"/>
      <color rgb="FFFFFFFF"/>
      <name val="Calibri"/>
    </font>
    <font>
      <sz val="9.0"/>
      <color rgb="FFFFFFFF"/>
      <name val="Calibri"/>
    </font>
    <font>
      <b/>
      <u/>
      <sz val="9.0"/>
      <color rgb="FF000000"/>
      <name val="Calibri"/>
    </font>
    <font>
      <b/>
      <u/>
      <sz val="9.0"/>
      <color rgb="FFFFFFFF"/>
      <name val="Calibri"/>
    </font>
    <font>
      <b/>
      <u/>
      <sz val="9.0"/>
      <color rgb="FFFFFFFF"/>
      <name val="Calibri"/>
    </font>
    <font>
      <b/>
      <u/>
      <sz val="9.0"/>
      <color rgb="FFFFFFFF"/>
      <name val="Calibri"/>
    </font>
    <font>
      <b/>
      <sz val="9.0"/>
      <color theme="0"/>
      <name val="Calibri"/>
      <scheme val="minor"/>
    </font>
    <font>
      <b/>
      <u/>
      <sz val="10.0"/>
      <color rgb="FF1155CC"/>
      <name val="Arial"/>
    </font>
    <font>
      <b/>
      <u/>
      <sz val="14.0"/>
      <color theme="1"/>
      <name val="Calibri"/>
      <scheme val="minor"/>
    </font>
    <font>
      <b/>
      <sz val="11.0"/>
      <color theme="1"/>
      <name val="Calibri"/>
      <scheme val="minor"/>
    </font>
    <font>
      <b/>
      <u/>
      <sz val="11.0"/>
      <color theme="1"/>
      <name val="Calibri"/>
      <scheme val="minor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  <fill>
      <patternFill patternType="solid">
        <fgColor rgb="FF003366"/>
        <bgColor rgb="FF003366"/>
      </patternFill>
    </fill>
    <fill>
      <patternFill patternType="solid">
        <fgColor rgb="FFFFCC99"/>
        <bgColor rgb="FFFFCC99"/>
      </patternFill>
    </fill>
    <fill>
      <patternFill patternType="solid">
        <fgColor rgb="FF17365D"/>
        <bgColor rgb="FF17365D"/>
      </patternFill>
    </fill>
  </fills>
  <borders count="5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/>
      <top/>
      <bottom/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left style="thin">
        <color rgb="FF000000"/>
      </left>
      <right/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/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/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</border>
    <border>
      <left/>
      <right/>
      <top style="thin">
        <color rgb="FF000000"/>
      </top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0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horizontal="center"/>
    </xf>
    <xf borderId="1" fillId="2" fontId="2" numFmtId="164" xfId="0" applyBorder="1" applyFont="1" applyNumberFormat="1"/>
    <xf borderId="1" fillId="2" fontId="2" numFmtId="9" xfId="0" applyBorder="1" applyFont="1" applyNumberFormat="1"/>
    <xf borderId="1" fillId="2" fontId="2" numFmtId="10" xfId="0" applyBorder="1" applyFont="1" applyNumberFormat="1"/>
    <xf borderId="1" fillId="2" fontId="2" numFmtId="0" xfId="0" applyBorder="1" applyFont="1"/>
    <xf borderId="0" fillId="0" fontId="3" numFmtId="0" xfId="0" applyFont="1"/>
    <xf borderId="0" fillId="3" fontId="4" numFmtId="1" xfId="0" applyAlignment="1" applyFill="1" applyFont="1" applyNumberFormat="1">
      <alignment readingOrder="0" vertical="bottom"/>
    </xf>
    <xf borderId="0" fillId="0" fontId="5" numFmtId="0" xfId="0" applyFont="1"/>
    <xf borderId="1" fillId="2" fontId="1" numFmtId="165" xfId="0" applyBorder="1" applyFont="1" applyNumberFormat="1"/>
    <xf borderId="1" fillId="2" fontId="6" numFmtId="0" xfId="0" applyBorder="1" applyFont="1"/>
    <xf borderId="1" fillId="2" fontId="1" numFmtId="166" xfId="0" applyBorder="1" applyFont="1" applyNumberFormat="1"/>
    <xf borderId="1" fillId="2" fontId="1" numFmtId="167" xfId="0" applyBorder="1" applyFont="1" applyNumberFormat="1"/>
    <xf borderId="0" fillId="0" fontId="7" numFmtId="0" xfId="0" applyAlignment="1" applyFont="1">
      <alignment readingOrder="0"/>
    </xf>
    <xf borderId="0" fillId="0" fontId="1" numFmtId="0" xfId="0" applyFont="1"/>
    <xf borderId="2" fillId="4" fontId="8" numFmtId="0" xfId="0" applyBorder="1" applyFill="1" applyFont="1"/>
    <xf borderId="3" fillId="5" fontId="9" numFmtId="1" xfId="0" applyAlignment="1" applyBorder="1" applyFill="1" applyFont="1" applyNumberFormat="1">
      <alignment horizontal="center"/>
    </xf>
    <xf borderId="4" fillId="0" fontId="10" numFmtId="0" xfId="0" applyBorder="1" applyFont="1"/>
    <xf borderId="5" fillId="0" fontId="10" numFmtId="0" xfId="0" applyBorder="1" applyFont="1"/>
    <xf borderId="6" fillId="5" fontId="9" numFmtId="1" xfId="0" applyAlignment="1" applyBorder="1" applyFont="1" applyNumberFormat="1">
      <alignment horizontal="center"/>
    </xf>
    <xf borderId="7" fillId="5" fontId="9" numFmtId="0" xfId="0" applyBorder="1" applyFont="1"/>
    <xf borderId="6" fillId="5" fontId="9" numFmtId="0" xfId="0" applyBorder="1" applyFont="1"/>
    <xf borderId="8" fillId="5" fontId="9" numFmtId="0" xfId="0" applyBorder="1" applyFont="1"/>
    <xf borderId="9" fillId="0" fontId="11" numFmtId="0" xfId="0" applyBorder="1" applyFont="1"/>
    <xf borderId="10" fillId="0" fontId="12" numFmtId="0" xfId="0" applyBorder="1" applyFont="1"/>
    <xf borderId="0" fillId="0" fontId="13" numFmtId="0" xfId="0" applyFont="1"/>
    <xf borderId="1" fillId="5" fontId="9" numFmtId="0" xfId="0" applyBorder="1" applyFont="1"/>
    <xf borderId="11" fillId="5" fontId="14" numFmtId="0" xfId="0" applyAlignment="1" applyBorder="1" applyFont="1">
      <alignment horizontal="left"/>
    </xf>
    <xf borderId="12" fillId="5" fontId="9" numFmtId="168" xfId="0" applyAlignment="1" applyBorder="1" applyFont="1" applyNumberFormat="1">
      <alignment horizontal="center"/>
    </xf>
    <xf borderId="11" fillId="5" fontId="9" numFmtId="168" xfId="0" applyAlignment="1" applyBorder="1" applyFont="1" applyNumberFormat="1">
      <alignment horizontal="center"/>
    </xf>
    <xf borderId="13" fillId="0" fontId="1" numFmtId="0" xfId="0" applyBorder="1" applyFont="1"/>
    <xf borderId="14" fillId="0" fontId="1" numFmtId="0" xfId="0" applyBorder="1" applyFont="1"/>
    <xf borderId="1" fillId="5" fontId="9" numFmtId="168" xfId="0" applyAlignment="1" applyBorder="1" applyFont="1" applyNumberFormat="1">
      <alignment horizontal="center"/>
    </xf>
    <xf borderId="11" fillId="2" fontId="1" numFmtId="0" xfId="0" applyBorder="1" applyFont="1"/>
    <xf borderId="15" fillId="2" fontId="15" numFmtId="167" xfId="0" applyAlignment="1" applyBorder="1" applyFont="1" applyNumberFormat="1">
      <alignment horizontal="right"/>
    </xf>
    <xf borderId="1" fillId="2" fontId="15" numFmtId="167" xfId="0" applyAlignment="1" applyBorder="1" applyFont="1" applyNumberFormat="1">
      <alignment horizontal="right"/>
    </xf>
    <xf borderId="16" fillId="2" fontId="15" numFmtId="167" xfId="0" applyAlignment="1" applyBorder="1" applyFont="1" applyNumberFormat="1">
      <alignment horizontal="right"/>
    </xf>
    <xf borderId="1" fillId="2" fontId="16" numFmtId="167" xfId="0" applyAlignment="1" applyBorder="1" applyFont="1" applyNumberFormat="1">
      <alignment horizontal="right"/>
    </xf>
    <xf borderId="1" fillId="2" fontId="17" numFmtId="167" xfId="0" applyBorder="1" applyFont="1" applyNumberFormat="1"/>
    <xf borderId="17" fillId="2" fontId="15" numFmtId="167" xfId="0" applyAlignment="1" applyBorder="1" applyFont="1" applyNumberFormat="1">
      <alignment horizontal="right"/>
    </xf>
    <xf borderId="18" fillId="2" fontId="15" numFmtId="167" xfId="0" applyAlignment="1" applyBorder="1" applyFont="1" applyNumberFormat="1">
      <alignment horizontal="right"/>
    </xf>
    <xf borderId="19" fillId="2" fontId="16" numFmtId="9" xfId="0" applyAlignment="1" applyBorder="1" applyFont="1" applyNumberFormat="1">
      <alignment horizontal="center"/>
    </xf>
    <xf borderId="11" fillId="2" fontId="16" numFmtId="9" xfId="0" applyAlignment="1" applyBorder="1" applyFont="1" applyNumberFormat="1">
      <alignment horizontal="center"/>
    </xf>
    <xf borderId="1" fillId="2" fontId="16" numFmtId="9" xfId="0" applyAlignment="1" applyBorder="1" applyFont="1" applyNumberFormat="1">
      <alignment horizontal="center"/>
    </xf>
    <xf borderId="11" fillId="3" fontId="18" numFmtId="0" xfId="0" applyBorder="1" applyFont="1"/>
    <xf borderId="20" fillId="0" fontId="1" numFmtId="167" xfId="0" applyAlignment="1" applyBorder="1" applyFont="1" applyNumberFormat="1">
      <alignment horizontal="right"/>
    </xf>
    <xf borderId="0" fillId="0" fontId="1" numFmtId="167" xfId="0" applyAlignment="1" applyFont="1" applyNumberFormat="1">
      <alignment horizontal="right"/>
    </xf>
    <xf borderId="21" fillId="0" fontId="1" numFmtId="167" xfId="0" applyAlignment="1" applyBorder="1" applyFont="1" applyNumberFormat="1">
      <alignment horizontal="right"/>
    </xf>
    <xf borderId="13" fillId="0" fontId="16" numFmtId="9" xfId="0" applyAlignment="1" applyBorder="1" applyFont="1" applyNumberFormat="1">
      <alignment horizontal="center"/>
    </xf>
    <xf borderId="14" fillId="0" fontId="16" numFmtId="9" xfId="0" applyAlignment="1" applyBorder="1" applyFont="1" applyNumberFormat="1">
      <alignment horizontal="center"/>
    </xf>
    <xf borderId="0" fillId="0" fontId="16" numFmtId="9" xfId="0" applyAlignment="1" applyFont="1" applyNumberFormat="1">
      <alignment horizontal="center"/>
    </xf>
    <xf borderId="0" fillId="0" fontId="1" numFmtId="167" xfId="0" applyFont="1" applyNumberFormat="1"/>
    <xf borderId="11" fillId="3" fontId="1" numFmtId="0" xfId="0" applyBorder="1" applyFont="1"/>
    <xf borderId="0" fillId="0" fontId="16" numFmtId="167" xfId="0" applyAlignment="1" applyFont="1" applyNumberFormat="1">
      <alignment horizontal="right"/>
    </xf>
    <xf borderId="20" fillId="0" fontId="1" numFmtId="9" xfId="0" applyAlignment="1" applyBorder="1" applyFont="1" applyNumberFormat="1">
      <alignment horizontal="right"/>
    </xf>
    <xf borderId="0" fillId="0" fontId="1" numFmtId="9" xfId="0" applyAlignment="1" applyFont="1" applyNumberFormat="1">
      <alignment horizontal="right"/>
    </xf>
    <xf borderId="21" fillId="0" fontId="1" numFmtId="9" xfId="0" applyAlignment="1" applyBorder="1" applyFont="1" applyNumberFormat="1">
      <alignment horizontal="right"/>
    </xf>
    <xf borderId="0" fillId="0" fontId="17" numFmtId="9" xfId="0" applyAlignment="1" applyFont="1" applyNumberFormat="1">
      <alignment horizontal="right"/>
    </xf>
    <xf borderId="13" fillId="0" fontId="1" numFmtId="9" xfId="0" applyAlignment="1" applyBorder="1" applyFont="1" applyNumberFormat="1">
      <alignment horizontal="center"/>
    </xf>
    <xf borderId="14" fillId="0" fontId="1" numFmtId="9" xfId="0" applyAlignment="1" applyBorder="1" applyFont="1" applyNumberFormat="1">
      <alignment horizontal="center"/>
    </xf>
    <xf borderId="0" fillId="0" fontId="1" numFmtId="9" xfId="0" applyAlignment="1" applyFont="1" applyNumberFormat="1">
      <alignment horizontal="center"/>
    </xf>
    <xf borderId="22" fillId="3" fontId="6" numFmtId="0" xfId="0" applyBorder="1" applyFont="1"/>
    <xf borderId="23" fillId="0" fontId="1" numFmtId="167" xfId="0" applyAlignment="1" applyBorder="1" applyFont="1" applyNumberFormat="1">
      <alignment horizontal="right"/>
    </xf>
    <xf borderId="24" fillId="0" fontId="1" numFmtId="167" xfId="0" applyAlignment="1" applyBorder="1" applyFont="1" applyNumberFormat="1">
      <alignment horizontal="right"/>
    </xf>
    <xf borderId="25" fillId="0" fontId="1" numFmtId="167" xfId="0" applyAlignment="1" applyBorder="1" applyFont="1" applyNumberFormat="1">
      <alignment horizontal="right"/>
    </xf>
    <xf borderId="26" fillId="3" fontId="17" numFmtId="167" xfId="0" applyAlignment="1" applyBorder="1" applyFont="1" applyNumberFormat="1">
      <alignment horizontal="right"/>
    </xf>
    <xf borderId="26" fillId="3" fontId="19" numFmtId="167" xfId="0" applyBorder="1" applyFont="1" applyNumberFormat="1"/>
    <xf borderId="13" fillId="0" fontId="1" numFmtId="0" xfId="0" applyAlignment="1" applyBorder="1" applyFont="1">
      <alignment horizontal="center"/>
    </xf>
    <xf borderId="14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1" fillId="3" fontId="1" numFmtId="0" xfId="0" applyBorder="1" applyFont="1"/>
    <xf borderId="0" fillId="0" fontId="17" numFmtId="167" xfId="0" applyAlignment="1" applyFont="1" applyNumberFormat="1">
      <alignment horizontal="right"/>
    </xf>
    <xf borderId="26" fillId="3" fontId="1" numFmtId="0" xfId="0" applyBorder="1" applyFont="1"/>
    <xf borderId="24" fillId="0" fontId="1" numFmtId="167" xfId="0" applyBorder="1" applyFont="1" applyNumberFormat="1"/>
    <xf borderId="2" fillId="5" fontId="20" numFmtId="0" xfId="0" applyBorder="1" applyFont="1"/>
    <xf borderId="3" fillId="5" fontId="9" numFmtId="0" xfId="0" applyAlignment="1" applyBorder="1" applyFont="1">
      <alignment horizontal="center"/>
    </xf>
    <xf borderId="9" fillId="0" fontId="1" numFmtId="0" xfId="0" applyBorder="1" applyFont="1"/>
    <xf borderId="10" fillId="0" fontId="1" numFmtId="0" xfId="0" applyBorder="1" applyFont="1"/>
    <xf borderId="17" fillId="2" fontId="1" numFmtId="167" xfId="0" applyBorder="1" applyFont="1" applyNumberFormat="1"/>
    <xf borderId="18" fillId="2" fontId="1" numFmtId="167" xfId="0" applyBorder="1" applyFont="1" applyNumberFormat="1"/>
    <xf borderId="1" fillId="2" fontId="17" numFmtId="10" xfId="0" applyBorder="1" applyFont="1" applyNumberFormat="1"/>
    <xf borderId="1" fillId="2" fontId="16" numFmtId="10" xfId="0" applyBorder="1" applyFont="1" applyNumberFormat="1"/>
    <xf borderId="1" fillId="2" fontId="1" numFmtId="9" xfId="0" applyBorder="1" applyFont="1" applyNumberFormat="1"/>
    <xf borderId="13" fillId="0" fontId="15" numFmtId="0" xfId="0" applyAlignment="1" applyBorder="1" applyFont="1">
      <alignment horizontal="center"/>
    </xf>
    <xf borderId="14" fillId="0" fontId="15" numFmtId="0" xfId="0" applyAlignment="1" applyBorder="1" applyFont="1">
      <alignment horizontal="center"/>
    </xf>
    <xf borderId="0" fillId="0" fontId="15" numFmtId="0" xfId="0" applyAlignment="1" applyFont="1">
      <alignment horizontal="center"/>
    </xf>
    <xf borderId="0" fillId="0" fontId="1" numFmtId="9" xfId="0" applyFont="1" applyNumberFormat="1"/>
    <xf borderId="20" fillId="0" fontId="1" numFmtId="167" xfId="0" applyBorder="1" applyFont="1" applyNumberFormat="1"/>
    <xf borderId="21" fillId="0" fontId="1" numFmtId="167" xfId="0" applyBorder="1" applyFont="1" applyNumberFormat="1"/>
    <xf borderId="0" fillId="0" fontId="1" numFmtId="3" xfId="0" applyFont="1" applyNumberFormat="1"/>
    <xf borderId="12" fillId="3" fontId="21" numFmtId="0" xfId="0" applyBorder="1" applyFont="1"/>
    <xf borderId="27" fillId="0" fontId="1" numFmtId="167" xfId="0" applyBorder="1" applyFont="1" applyNumberFormat="1"/>
    <xf borderId="28" fillId="0" fontId="1" numFmtId="167" xfId="0" applyBorder="1" applyFont="1" applyNumberFormat="1"/>
    <xf borderId="29" fillId="0" fontId="1" numFmtId="167" xfId="0" applyBorder="1" applyFont="1" applyNumberFormat="1"/>
    <xf borderId="28" fillId="0" fontId="6" numFmtId="3" xfId="0" applyBorder="1" applyFont="1" applyNumberFormat="1"/>
    <xf borderId="28" fillId="0" fontId="1" numFmtId="3" xfId="0" applyBorder="1" applyFont="1" applyNumberFormat="1"/>
    <xf borderId="30" fillId="2" fontId="1" numFmtId="0" xfId="0" applyAlignment="1" applyBorder="1" applyFont="1">
      <alignment horizontal="center"/>
    </xf>
    <xf borderId="12" fillId="2" fontId="1" numFmtId="0" xfId="0" applyAlignment="1" applyBorder="1" applyFont="1">
      <alignment horizontal="center"/>
    </xf>
    <xf borderId="1" fillId="2" fontId="1" numFmtId="0" xfId="0" applyAlignment="1" applyBorder="1" applyFont="1">
      <alignment horizontal="center"/>
    </xf>
    <xf borderId="11" fillId="2" fontId="22" numFmtId="0" xfId="0" applyBorder="1" applyFont="1"/>
    <xf borderId="1" fillId="2" fontId="23" numFmtId="0" xfId="0" applyBorder="1" applyFont="1"/>
    <xf borderId="11" fillId="2" fontId="24" numFmtId="169" xfId="0" applyAlignment="1" applyBorder="1" applyFont="1" applyNumberFormat="1">
      <alignment horizontal="right"/>
    </xf>
    <xf borderId="1" fillId="2" fontId="24" numFmtId="169" xfId="0" applyAlignment="1" applyBorder="1" applyFont="1" applyNumberFormat="1">
      <alignment horizontal="right"/>
    </xf>
    <xf borderId="17" fillId="3" fontId="25" numFmtId="0" xfId="0" applyBorder="1" applyFont="1"/>
    <xf borderId="0" fillId="0" fontId="1" numFmtId="170" xfId="0" applyFont="1" applyNumberFormat="1"/>
    <xf borderId="11" fillId="2" fontId="16" numFmtId="171" xfId="0" applyBorder="1" applyFont="1" applyNumberFormat="1"/>
    <xf borderId="1" fillId="2" fontId="16" numFmtId="171" xfId="0" applyBorder="1" applyFont="1" applyNumberFormat="1"/>
    <xf borderId="17" fillId="3" fontId="1" numFmtId="0" xfId="0" applyBorder="1" applyFont="1"/>
    <xf borderId="20" fillId="0" fontId="15" numFmtId="167" xfId="0" applyBorder="1" applyFont="1" applyNumberFormat="1"/>
    <xf borderId="0" fillId="0" fontId="15" numFmtId="167" xfId="0" applyFont="1" applyNumberFormat="1"/>
    <xf borderId="21" fillId="0" fontId="15" numFmtId="167" xfId="0" applyBorder="1" applyFont="1" applyNumberFormat="1"/>
    <xf borderId="0" fillId="0" fontId="15" numFmtId="164" xfId="0" applyFont="1" applyNumberFormat="1"/>
    <xf borderId="0" fillId="0" fontId="17" numFmtId="170" xfId="0" applyFont="1" applyNumberFormat="1"/>
    <xf borderId="0" fillId="0" fontId="16" numFmtId="170" xfId="0" applyFont="1" applyNumberFormat="1"/>
    <xf borderId="0" fillId="0" fontId="15" numFmtId="170" xfId="0" applyFont="1" applyNumberFormat="1"/>
    <xf borderId="1" fillId="2" fontId="16" numFmtId="170" xfId="0" applyBorder="1" applyFont="1" applyNumberFormat="1"/>
    <xf borderId="1" fillId="6" fontId="15" numFmtId="167" xfId="0" applyBorder="1" applyFill="1" applyFont="1" applyNumberFormat="1"/>
    <xf borderId="18" fillId="6" fontId="15" numFmtId="167" xfId="0" applyBorder="1" applyFont="1" applyNumberFormat="1"/>
    <xf borderId="17" fillId="6" fontId="15" numFmtId="167" xfId="0" applyBorder="1" applyFont="1" applyNumberFormat="1"/>
    <xf borderId="14" fillId="0" fontId="16" numFmtId="171" xfId="0" applyBorder="1" applyFont="1" applyNumberFormat="1"/>
    <xf borderId="0" fillId="0" fontId="16" numFmtId="171" xfId="0" applyFont="1" applyNumberFormat="1"/>
    <xf borderId="0" fillId="0" fontId="17" numFmtId="170" xfId="0" applyAlignment="1" applyFont="1" applyNumberFormat="1">
      <alignment horizontal="right"/>
    </xf>
    <xf borderId="0" fillId="0" fontId="15" numFmtId="170" xfId="0" applyAlignment="1" applyFont="1" applyNumberFormat="1">
      <alignment horizontal="right"/>
    </xf>
    <xf borderId="20" fillId="0" fontId="17" numFmtId="167" xfId="0" applyBorder="1" applyFont="1" applyNumberFormat="1"/>
    <xf borderId="0" fillId="0" fontId="17" numFmtId="167" xfId="0" applyFont="1" applyNumberFormat="1"/>
    <xf borderId="17" fillId="3" fontId="9" numFmtId="0" xfId="0" applyBorder="1" applyFont="1"/>
    <xf borderId="21" fillId="0" fontId="1" numFmtId="3" xfId="0" applyBorder="1" applyFont="1" applyNumberFormat="1"/>
    <xf borderId="31" fillId="3" fontId="21" numFmtId="0" xfId="0" applyBorder="1" applyFont="1"/>
    <xf borderId="24" fillId="0" fontId="6" numFmtId="170" xfId="0" applyBorder="1" applyFont="1" applyNumberFormat="1"/>
    <xf borderId="32" fillId="0" fontId="1" numFmtId="0" xfId="0" applyBorder="1" applyFont="1"/>
    <xf borderId="1" fillId="3" fontId="9" numFmtId="0" xfId="0" applyBorder="1" applyFont="1"/>
    <xf borderId="33" fillId="0" fontId="1" numFmtId="167" xfId="0" applyBorder="1" applyFont="1" applyNumberFormat="1"/>
    <xf borderId="1" fillId="5" fontId="26" numFmtId="0" xfId="0" applyAlignment="1" applyBorder="1" applyFont="1">
      <alignment horizontal="left"/>
    </xf>
    <xf borderId="0" fillId="0" fontId="6" numFmtId="3" xfId="0" applyFont="1" applyNumberFormat="1"/>
    <xf borderId="0" fillId="0" fontId="6" numFmtId="0" xfId="0" applyFont="1"/>
    <xf borderId="14" fillId="0" fontId="16" numFmtId="0" xfId="0" applyAlignment="1" applyBorder="1" applyFont="1">
      <alignment horizontal="center"/>
    </xf>
    <xf borderId="0" fillId="0" fontId="16" numFmtId="0" xfId="0" applyAlignment="1" applyFont="1">
      <alignment horizontal="center"/>
    </xf>
    <xf borderId="23" fillId="0" fontId="6" numFmtId="167" xfId="0" applyBorder="1" applyFont="1" applyNumberFormat="1"/>
    <xf borderId="24" fillId="0" fontId="6" numFmtId="167" xfId="0" applyBorder="1" applyFont="1" applyNumberFormat="1"/>
    <xf borderId="25" fillId="0" fontId="6" numFmtId="167" xfId="0" applyBorder="1" applyFont="1" applyNumberFormat="1"/>
    <xf borderId="20" fillId="0" fontId="6" numFmtId="167" xfId="0" applyBorder="1" applyFont="1" applyNumberFormat="1"/>
    <xf borderId="34" fillId="3" fontId="9" numFmtId="0" xfId="0" applyBorder="1" applyFont="1"/>
    <xf borderId="11" fillId="5" fontId="27" numFmtId="0" xfId="0" applyBorder="1" applyFont="1"/>
    <xf borderId="1" fillId="5" fontId="28" numFmtId="0" xfId="0" applyBorder="1" applyFont="1"/>
    <xf borderId="0" fillId="0" fontId="18" numFmtId="167" xfId="0" applyFont="1" applyNumberFormat="1"/>
    <xf borderId="17" fillId="3" fontId="17" numFmtId="0" xfId="0" applyBorder="1" applyFont="1"/>
    <xf borderId="17" fillId="3" fontId="19" numFmtId="0" xfId="0" applyBorder="1" applyFont="1"/>
    <xf borderId="31" fillId="3" fontId="19" numFmtId="0" xfId="0" applyBorder="1" applyFont="1"/>
    <xf borderId="24" fillId="0" fontId="6" numFmtId="0" xfId="0" applyBorder="1" applyFont="1"/>
    <xf borderId="24" fillId="0" fontId="21" numFmtId="167" xfId="0" applyBorder="1" applyFont="1" applyNumberFormat="1"/>
    <xf borderId="35" fillId="5" fontId="9" numFmtId="1" xfId="0" applyAlignment="1" applyBorder="1" applyFont="1" applyNumberFormat="1">
      <alignment horizontal="center"/>
    </xf>
    <xf borderId="36" fillId="0" fontId="10" numFmtId="0" xfId="0" applyBorder="1" applyFont="1"/>
    <xf borderId="37" fillId="0" fontId="10" numFmtId="0" xfId="0" applyBorder="1" applyFont="1"/>
    <xf borderId="1" fillId="2" fontId="9" numFmtId="1" xfId="0" applyAlignment="1" applyBorder="1" applyFont="1" applyNumberFormat="1">
      <alignment horizontal="center"/>
    </xf>
    <xf borderId="38" fillId="2" fontId="9" numFmtId="0" xfId="0" applyAlignment="1" applyBorder="1" applyFont="1">
      <alignment horizontal="center"/>
    </xf>
    <xf borderId="39" fillId="0" fontId="10" numFmtId="0" xfId="0" applyBorder="1" applyFont="1"/>
    <xf borderId="40" fillId="0" fontId="10" numFmtId="0" xfId="0" applyBorder="1" applyFont="1"/>
    <xf borderId="41" fillId="5" fontId="9" numFmtId="0" xfId="0" applyAlignment="1" applyBorder="1" applyFont="1">
      <alignment horizontal="center"/>
    </xf>
    <xf borderId="42" fillId="0" fontId="10" numFmtId="0" xfId="0" applyBorder="1" applyFont="1"/>
    <xf borderId="17" fillId="3" fontId="1" numFmtId="172" xfId="0" applyBorder="1" applyFont="1" applyNumberFormat="1"/>
    <xf borderId="1" fillId="3" fontId="1" numFmtId="172" xfId="0" applyBorder="1" applyFont="1" applyNumberFormat="1"/>
    <xf borderId="18" fillId="3" fontId="1" numFmtId="172" xfId="0" applyBorder="1" applyFont="1" applyNumberFormat="1"/>
    <xf borderId="1" fillId="3" fontId="1" numFmtId="167" xfId="0" applyBorder="1" applyFont="1" applyNumberFormat="1"/>
    <xf borderId="0" fillId="0" fontId="1" numFmtId="173" xfId="0" applyFont="1" applyNumberFormat="1"/>
    <xf borderId="21" fillId="0" fontId="1" numFmtId="173" xfId="0" applyBorder="1" applyFont="1" applyNumberFormat="1"/>
    <xf borderId="18" fillId="3" fontId="1" numFmtId="0" xfId="0" applyBorder="1" applyFont="1"/>
    <xf borderId="43" fillId="3" fontId="6" numFmtId="0" xfId="0" applyBorder="1" applyFont="1"/>
    <xf borderId="44" fillId="3" fontId="6" numFmtId="0" xfId="0" applyBorder="1" applyFont="1"/>
    <xf borderId="45" fillId="3" fontId="6" numFmtId="172" xfId="0" applyBorder="1" applyFont="1" applyNumberFormat="1"/>
    <xf borderId="46" fillId="3" fontId="6" numFmtId="172" xfId="0" applyBorder="1" applyFont="1" applyNumberFormat="1"/>
    <xf borderId="45" fillId="3" fontId="6" numFmtId="167" xfId="0" applyBorder="1" applyFont="1" applyNumberFormat="1"/>
    <xf borderId="1" fillId="3" fontId="1" numFmtId="9" xfId="0" applyBorder="1" applyFont="1" applyNumberFormat="1"/>
    <xf borderId="18" fillId="3" fontId="1" numFmtId="9" xfId="0" applyBorder="1" applyFont="1" applyNumberFormat="1"/>
    <xf borderId="47" fillId="5" fontId="9" numFmtId="0" xfId="0" applyBorder="1" applyFont="1"/>
    <xf borderId="48" fillId="5" fontId="9" numFmtId="0" xfId="0" applyBorder="1" applyFont="1"/>
    <xf borderId="49" fillId="0" fontId="16" numFmtId="3" xfId="0" applyBorder="1" applyFont="1" applyNumberFormat="1"/>
    <xf borderId="9" fillId="0" fontId="17" numFmtId="3" xfId="0" applyBorder="1" applyFont="1" applyNumberFormat="1"/>
    <xf borderId="49" fillId="0" fontId="17" numFmtId="3" xfId="0" applyBorder="1" applyFont="1" applyNumberFormat="1"/>
    <xf borderId="13" fillId="0" fontId="17" numFmtId="3" xfId="0" applyBorder="1" applyFont="1" applyNumberFormat="1"/>
    <xf borderId="13" fillId="0" fontId="17" numFmtId="3" xfId="0" applyAlignment="1" applyBorder="1" applyFont="1" applyNumberFormat="1">
      <alignment horizontal="right"/>
    </xf>
    <xf borderId="1" fillId="7" fontId="29" numFmtId="0" xfId="0" applyAlignment="1" applyBorder="1" applyFill="1" applyFont="1">
      <alignment horizontal="center"/>
    </xf>
    <xf borderId="1" fillId="2" fontId="6" numFmtId="167" xfId="0" applyBorder="1" applyFont="1" applyNumberFormat="1"/>
    <xf borderId="34" fillId="2" fontId="1" numFmtId="167" xfId="0" applyBorder="1" applyFont="1" applyNumberFormat="1"/>
    <xf borderId="26" fillId="2" fontId="1" numFmtId="167" xfId="0" applyBorder="1" applyFont="1" applyNumberFormat="1"/>
    <xf borderId="1" fillId="2" fontId="1" numFmtId="10" xfId="0" applyBorder="1" applyFont="1" applyNumberFormat="1"/>
    <xf borderId="0" fillId="0" fontId="30" numFmtId="0" xfId="0" applyFont="1"/>
    <xf borderId="22" fillId="3" fontId="21" numFmtId="0" xfId="0" applyBorder="1" applyFont="1"/>
    <xf borderId="26" fillId="2" fontId="6" numFmtId="167" xfId="0" applyBorder="1" applyFont="1" applyNumberFormat="1"/>
    <xf borderId="45" fillId="2" fontId="6" numFmtId="167" xfId="0" applyBorder="1" applyFont="1" applyNumberFormat="1"/>
    <xf borderId="43" fillId="3" fontId="1" numFmtId="0" xfId="0" applyBorder="1" applyFont="1"/>
    <xf borderId="45" fillId="2" fontId="1" numFmtId="9" xfId="0" applyBorder="1" applyFont="1" applyNumberFormat="1"/>
    <xf borderId="50" fillId="0" fontId="6" numFmtId="167" xfId="0" applyBorder="1" applyFont="1" applyNumberFormat="1"/>
    <xf borderId="1" fillId="2" fontId="0" numFmtId="0" xfId="0" applyBorder="1" applyFont="1"/>
    <xf borderId="1" fillId="2" fontId="0" numFmtId="164" xfId="0" applyBorder="1" applyFont="1" applyNumberFormat="1"/>
    <xf borderId="1" fillId="2" fontId="31" numFmtId="0" xfId="0" applyBorder="1" applyFont="1"/>
    <xf borderId="1" fillId="2" fontId="32" numFmtId="0" xfId="0" applyBorder="1" applyFont="1"/>
    <xf borderId="1" fillId="2" fontId="33" numFmtId="0" xfId="0" applyBorder="1" applyFont="1"/>
    <xf borderId="1" fillId="2" fontId="32" numFmtId="164" xfId="0" applyBorder="1" applyFont="1" applyNumberFormat="1"/>
    <xf borderId="44" fillId="2" fontId="32" numFmtId="0" xfId="0" applyBorder="1" applyFont="1"/>
    <xf borderId="45" fillId="2" fontId="32" numFmtId="0" xfId="0" applyBorder="1" applyFont="1"/>
    <xf borderId="46" fillId="2" fontId="32" numFmtId="164" xfId="0" applyBorder="1" applyFont="1" applyNumberFormat="1"/>
  </cellXfs>
  <cellStyles count="1">
    <cellStyle xfId="0" name="Normal" builtinId="0"/>
  </cellStyles>
  <dxfs count="2">
    <dxf>
      <font>
        <color rgb="FFC00000"/>
      </font>
      <fill>
        <patternFill patternType="none"/>
      </fill>
      <border/>
    </dxf>
    <dxf>
      <font>
        <color theme="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66675</xdr:colOff>
      <xdr:row>0</xdr:row>
      <xdr:rowOff>76200</xdr:rowOff>
    </xdr:from>
    <xdr:ext cx="6276975" cy="1409700"/>
    <xdr:sp>
      <xdr:nvSpPr>
        <xdr:cNvPr id="3" name="Shape 3"/>
        <xdr:cNvSpPr txBox="1"/>
      </xdr:nvSpPr>
      <xdr:spPr>
        <a:xfrm>
          <a:off x="2209101" y="3076282"/>
          <a:ext cx="6273799" cy="1407437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MÁS INFORMACIÓN DE ESTE DOCUMENTO EN  </a:t>
          </a:r>
          <a:r>
            <a:rPr b="1" lang="en-US" sz="1200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EFFICY.COM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200" u="none">
            <a:solidFill>
              <a:srgbClr val="FF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Es un blog donde están contando todo hasta que consigan facturar 100.000€/mes. Absolutamente todo, desde la búsqueda de financiación, los gastos e ingresos,  las ventas, la estrategia comercial offline, la estrategia de marketing online, las contrataciones, los pactos de socios y más... y todo con datos reales por si te pueden servir para tu propia empresa.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200">
            <a:solidFill>
              <a:srgbClr val="FF0000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76200</xdr:colOff>
      <xdr:row>34</xdr:row>
      <xdr:rowOff>161925</xdr:rowOff>
    </xdr:from>
    <xdr:ext cx="2333625" cy="247650"/>
    <xdr:sp>
      <xdr:nvSpPr>
        <xdr:cNvPr id="4" name="Shape 4"/>
        <xdr:cNvSpPr/>
      </xdr:nvSpPr>
      <xdr:spPr>
        <a:xfrm>
          <a:off x="4193475" y="3670463"/>
          <a:ext cx="2305050" cy="219075"/>
        </a:xfrm>
        <a:prstGeom prst="rect">
          <a:avLst/>
        </a:prstGeom>
        <a:solidFill>
          <a:srgbClr val="FABF8E"/>
        </a:solidFill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400">
              <a:solidFill>
                <a:srgbClr val="C00000"/>
              </a:solidFill>
              <a:latin typeface="Calibri"/>
              <a:ea typeface="Calibri"/>
              <a:cs typeface="Calibri"/>
              <a:sym typeface="Calibri"/>
            </a:rPr>
            <a:t>Crealabs</a:t>
          </a:r>
          <a:endParaRPr sz="1400"/>
        </a:p>
      </xdr:txBody>
    </xdr:sp>
    <xdr:clientData fLocksWithSheet="0"/>
  </xdr:oneCellAnchor>
  <xdr:oneCellAnchor>
    <xdr:from>
      <xdr:col>29</xdr:col>
      <xdr:colOff>171450</xdr:colOff>
      <xdr:row>14</xdr:row>
      <xdr:rowOff>0</xdr:rowOff>
    </xdr:from>
    <xdr:ext cx="190500" cy="266700"/>
    <xdr:sp>
      <xdr:nvSpPr>
        <xdr:cNvPr id="5" name="Shape 5"/>
        <xdr:cNvSpPr txBox="1"/>
      </xdr:nvSpPr>
      <xdr:spPr>
        <a:xfrm>
          <a:off x="5253667" y="3649195"/>
          <a:ext cx="184666" cy="26161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457200</xdr:colOff>
      <xdr:row>2</xdr:row>
      <xdr:rowOff>0</xdr:rowOff>
    </xdr:from>
    <xdr:ext cx="15039975" cy="609600"/>
    <xdr:sp>
      <xdr:nvSpPr>
        <xdr:cNvPr id="6" name="Shape 6"/>
        <xdr:cNvSpPr txBox="1"/>
      </xdr:nvSpPr>
      <xdr:spPr>
        <a:xfrm>
          <a:off x="0" y="3475201"/>
          <a:ext cx="10692000" cy="609598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MÁS INFORMACIÓN DE ESTE DOCUMENTO EN  </a:t>
          </a:r>
          <a:r>
            <a:rPr b="1" lang="en-US" sz="1200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EFFICY.COM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Es un blog donde están contando todo hasta que consigan facturar 100.000€/mes. Absolutamente todo, desde la búsqueda de financiación, los gastos e ingresos,  las ventas, la estrategia comercial offline, la estrategia de marketing online, las contrataciones, los pactos de socios y más... y todo con datos reales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por si te pueden servir para tu propia empresa.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200">
            <a:solidFill>
              <a:srgbClr val="FF0000"/>
            </a:solidFill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228600</xdr:colOff>
      <xdr:row>3</xdr:row>
      <xdr:rowOff>0</xdr:rowOff>
    </xdr:from>
    <xdr:ext cx="6543675" cy="1200150"/>
    <xdr:sp>
      <xdr:nvSpPr>
        <xdr:cNvPr id="7" name="Shape 7"/>
        <xdr:cNvSpPr txBox="1"/>
      </xdr:nvSpPr>
      <xdr:spPr>
        <a:xfrm>
          <a:off x="2075750" y="3183100"/>
          <a:ext cx="6540500" cy="1193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MÁS INFORMACIÓN DE ESTE DOCUMENTO EN  </a:t>
          </a:r>
          <a:r>
            <a:rPr b="1" lang="en-US" sz="1200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EFFICY.COM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200" u="none">
            <a:solidFill>
              <a:srgbClr val="FF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Es un blog donde están contando todo hasta que consigan facturar 100.000€/mes. Absolutamente todo, desde la búsqueda de financiación, los gastos e ingresos,  las ventas, la estrategia comercial offline, la estrategia de marketing online, las contrataciones, los pactos de socios y más... y todo con datos reales por si te pueden servir para tu propia empresa.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200">
            <a:solidFill>
              <a:srgbClr val="FF0000"/>
            </a:solidFill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571500</xdr:colOff>
      <xdr:row>0</xdr:row>
      <xdr:rowOff>95250</xdr:rowOff>
    </xdr:from>
    <xdr:ext cx="5543550" cy="1600200"/>
    <xdr:sp>
      <xdr:nvSpPr>
        <xdr:cNvPr id="8" name="Shape 8"/>
        <xdr:cNvSpPr txBox="1"/>
      </xdr:nvSpPr>
      <xdr:spPr>
        <a:xfrm>
          <a:off x="2577400" y="2982346"/>
          <a:ext cx="5537200" cy="1595309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MÁS INFORMACIÓN DE ESTE DOCUMENTO EN  </a:t>
          </a:r>
          <a:r>
            <a:rPr b="1" lang="en-US" sz="1200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EFFICY.COM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200" u="none">
            <a:solidFill>
              <a:srgbClr val="FF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Es un blog donde están contando todo hasta que consigan facturar 100.000€/mes. Absolutamente todo, desde la búsqueda de financiación, los gastos e ingresos,  las ventas, la estrategia comercial offline, la estrategia de marketing online, las contrataciones, los pactos de socios y más... y todo con datos reales por si te pueden servir para tu propia empresa.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200">
            <a:solidFill>
              <a:srgbClr val="FF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ffic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efficy.com/" TargetMode="External"/><Relationship Id="rId3" Type="http://schemas.openxmlformats.org/officeDocument/2006/relationships/drawing" Target="../drawings/drawing2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fficy.com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fficy.com/" TargetMode="External"/><Relationship Id="rId2" Type="http://schemas.openxmlformats.org/officeDocument/2006/relationships/hyperlink" Target="https://www.efficy.com/" TargetMode="External"/><Relationship Id="rId3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37.86"/>
    <col customWidth="1" min="3" max="8" width="10.86"/>
    <col customWidth="1" min="9" max="26" width="10.71"/>
  </cols>
  <sheetData>
    <row r="1" ht="12.0" customHeight="1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1"/>
      <c r="B2" s="1" t="s">
        <v>1</v>
      </c>
      <c r="C2" s="3">
        <v>24.0</v>
      </c>
      <c r="D2" s="4">
        <v>0.7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1"/>
      <c r="B3" s="1" t="s">
        <v>2</v>
      </c>
      <c r="C3" s="3">
        <v>49.0</v>
      </c>
      <c r="D3" s="4">
        <v>0.2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1"/>
      <c r="B4" s="1" t="s">
        <v>3</v>
      </c>
      <c r="C4" s="3">
        <v>99.0</v>
      </c>
      <c r="D4" s="4">
        <v>0.1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1"/>
      <c r="B5" s="1"/>
      <c r="C5" s="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1"/>
      <c r="B6" s="1" t="s">
        <v>4</v>
      </c>
      <c r="C6" s="4">
        <v>0.1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1"/>
      <c r="B7" s="1" t="s">
        <v>5</v>
      </c>
      <c r="C7" s="6">
        <v>3.0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1"/>
      <c r="B8" s="1" t="s">
        <v>6</v>
      </c>
      <c r="C8" s="6">
        <f>C7*20</f>
        <v>60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"/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1" t="s">
        <v>7</v>
      </c>
      <c r="C10" s="4">
        <f>'Monthly data'!Z10</f>
        <v>0.6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1"/>
      <c r="B11" s="1" t="s">
        <v>8</v>
      </c>
      <c r="C11" s="4">
        <f>'Monthly data'!AO10</f>
        <v>0.6</v>
      </c>
      <c r="D11" s="1"/>
      <c r="E11" s="1"/>
      <c r="F11" s="1"/>
      <c r="G11" s="7" t="s">
        <v>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"/>
      <c r="B12" s="1" t="s">
        <v>10</v>
      </c>
      <c r="C12" s="4">
        <f>'Monthly data'!BD10</f>
        <v>0.3</v>
      </c>
      <c r="D12" s="1"/>
      <c r="E12" s="1"/>
      <c r="F12" s="1"/>
      <c r="G12" s="8" t="s">
        <v>11</v>
      </c>
      <c r="H12" s="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0" customHeight="1">
      <c r="A13" s="1"/>
      <c r="B13" s="1" t="s">
        <v>12</v>
      </c>
      <c r="C13" s="4">
        <v>0.1</v>
      </c>
      <c r="D13" s="1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0" customHeight="1">
      <c r="A15" s="1"/>
      <c r="B15" s="11" t="s">
        <v>13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0" customHeight="1">
      <c r="A16" s="1"/>
      <c r="B16" s="1" t="s">
        <v>14</v>
      </c>
      <c r="C16" s="12"/>
      <c r="D16" s="1"/>
      <c r="E16" s="13">
        <v>20000.0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0" customHeight="1">
      <c r="A17" s="1"/>
      <c r="B17" s="1" t="s">
        <v>15</v>
      </c>
      <c r="C17" s="12"/>
      <c r="D17" s="1"/>
      <c r="E17" s="13">
        <v>10000.0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0" customHeight="1">
      <c r="A18" s="1"/>
      <c r="B18" s="1" t="s">
        <v>16</v>
      </c>
      <c r="C18" s="12"/>
      <c r="D18" s="1"/>
      <c r="E18" s="13">
        <v>10000.0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0" customHeight="1">
      <c r="A19" s="1"/>
      <c r="B19" s="1" t="s">
        <v>17</v>
      </c>
      <c r="C19" s="4">
        <f>'Monthly data'!AB27</f>
        <v>0.1</v>
      </c>
      <c r="D19" s="1" t="s">
        <v>18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0" customHeight="1">
      <c r="A20" s="1"/>
      <c r="B20" s="1"/>
      <c r="C20" s="1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>
      <c r="A21" s="1"/>
      <c r="B21" s="11" t="s">
        <v>19</v>
      </c>
      <c r="C21" s="1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0" customHeight="1">
      <c r="A22" s="1"/>
      <c r="B22" s="1" t="s">
        <v>20</v>
      </c>
      <c r="C22" s="1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0" customHeight="1">
      <c r="A23" s="1"/>
      <c r="B23" s="1" t="s">
        <v>21</v>
      </c>
      <c r="C23" s="4">
        <v>0.05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0" customHeight="1">
      <c r="A24" s="1"/>
      <c r="B24" s="1"/>
      <c r="C24" s="1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1"/>
      <c r="B25" s="1"/>
      <c r="C25" s="1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0" customHeight="1">
      <c r="A26" s="1"/>
      <c r="B26" s="1"/>
      <c r="C26" s="1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0" customHeight="1">
      <c r="A27" s="1"/>
      <c r="B27" s="7" t="s">
        <v>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0" customHeight="1">
      <c r="A28" s="1"/>
      <c r="B28" s="14" t="s">
        <v>11</v>
      </c>
      <c r="C28" s="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hyperlinks>
    <hyperlink r:id="rId1" ref="G12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8.0" topLeftCell="B9" activePane="bottomRight" state="frozen"/>
      <selection activeCell="B1" sqref="B1" pane="topRight"/>
      <selection activeCell="A9" sqref="A9" pane="bottomLeft"/>
      <selection activeCell="B9" sqref="B9" pane="bottomRight"/>
    </sheetView>
  </sheetViews>
  <sheetFormatPr customHeight="1" defaultColWidth="14.43" defaultRowHeight="15.0" outlineLevelCol="1" outlineLevelRow="1"/>
  <cols>
    <col customWidth="1" min="1" max="1" width="2.71"/>
    <col customWidth="1" min="2" max="2" width="40.14"/>
    <col customWidth="1" hidden="1" min="3" max="3" width="9.86" outlineLevel="1"/>
    <col customWidth="1" hidden="1" min="4" max="4" width="10.43" outlineLevel="1"/>
    <col customWidth="1" hidden="1" min="5" max="6" width="10.29" outlineLevel="1"/>
    <col customWidth="1" hidden="1" min="7" max="7" width="13.43" outlineLevel="1"/>
    <col customWidth="1" min="8" max="8" width="1.86" outlineLevel="1"/>
    <col customWidth="1" min="9" max="12" width="9.29" outlineLevel="1"/>
    <col customWidth="1" min="13" max="20" width="9.43"/>
    <col customWidth="1" min="21" max="24" width="10.29"/>
    <col customWidth="1" min="25" max="25" width="1.71"/>
    <col customWidth="1" min="26" max="26" width="11.43"/>
    <col customWidth="1" min="27" max="27" width="6.86"/>
    <col customWidth="1" min="28" max="39" width="11.43"/>
    <col customWidth="1" min="40" max="40" width="4.43"/>
    <col customWidth="1" min="41" max="43" width="11.29"/>
    <col customWidth="1" min="44" max="74" width="9.14"/>
  </cols>
  <sheetData>
    <row r="1" ht="12.0" customHeight="1">
      <c r="A1" s="15"/>
      <c r="B1" s="7" t="s">
        <v>9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</row>
    <row r="2" ht="12.0" customHeight="1">
      <c r="A2" s="15"/>
      <c r="B2" s="8" t="s">
        <v>11</v>
      </c>
      <c r="C2" s="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</row>
    <row r="3" ht="12.0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</row>
    <row r="4" ht="12.0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</row>
    <row r="5" ht="12.0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</row>
    <row r="6" ht="12.0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</row>
    <row r="7" ht="12.0" customHeight="1">
      <c r="A7" s="15"/>
      <c r="B7" s="16" t="s">
        <v>22</v>
      </c>
      <c r="C7" s="17" t="s">
        <v>23</v>
      </c>
      <c r="D7" s="18"/>
      <c r="E7" s="18"/>
      <c r="F7" s="18"/>
      <c r="G7" s="18"/>
      <c r="H7" s="19"/>
      <c r="I7" s="20"/>
      <c r="J7" s="20"/>
      <c r="K7" s="20"/>
      <c r="L7" s="20"/>
      <c r="M7" s="21"/>
      <c r="N7" s="22"/>
      <c r="O7" s="22"/>
      <c r="P7" s="22"/>
      <c r="Q7" s="22"/>
      <c r="R7" s="22"/>
      <c r="S7" s="22"/>
      <c r="T7" s="22"/>
      <c r="U7" s="22"/>
      <c r="V7" s="22"/>
      <c r="W7" s="22"/>
      <c r="X7" s="23"/>
      <c r="Y7" s="15"/>
      <c r="Z7" s="24" t="s">
        <v>24</v>
      </c>
      <c r="AA7" s="15"/>
      <c r="AB7" s="21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3"/>
      <c r="AN7" s="15"/>
      <c r="AO7" s="24" t="s">
        <v>24</v>
      </c>
      <c r="AP7" s="15"/>
      <c r="AQ7" s="21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3"/>
      <c r="BC7" s="15"/>
      <c r="BD7" s="25" t="s">
        <v>24</v>
      </c>
      <c r="BE7" s="26"/>
      <c r="BF7" s="23"/>
      <c r="BG7" s="23"/>
      <c r="BH7" s="23"/>
      <c r="BI7" s="23"/>
      <c r="BJ7" s="23"/>
      <c r="BK7" s="23"/>
      <c r="BL7" s="23"/>
      <c r="BM7" s="23"/>
      <c r="BN7" s="23"/>
      <c r="BO7" s="27"/>
      <c r="BP7" s="27"/>
      <c r="BQ7" s="27"/>
      <c r="BR7" s="27"/>
      <c r="BS7" s="27"/>
      <c r="BT7" s="27"/>
      <c r="BU7" s="15"/>
      <c r="BV7" s="24" t="s">
        <v>24</v>
      </c>
    </row>
    <row r="8" ht="12.0" customHeight="1">
      <c r="A8" s="15"/>
      <c r="B8" s="28" t="s">
        <v>25</v>
      </c>
      <c r="C8" s="29">
        <v>40009.0</v>
      </c>
      <c r="D8" s="29">
        <f>30.5+C8</f>
        <v>40039.5</v>
      </c>
      <c r="E8" s="29">
        <f t="shared" ref="E8:H8" si="1">+D8+30.5</f>
        <v>40070</v>
      </c>
      <c r="F8" s="29">
        <f t="shared" si="1"/>
        <v>40100.5</v>
      </c>
      <c r="G8" s="29">
        <f t="shared" si="1"/>
        <v>40131</v>
      </c>
      <c r="H8" s="29">
        <f t="shared" si="1"/>
        <v>40161.5</v>
      </c>
      <c r="I8" s="30">
        <v>41791.0</v>
      </c>
      <c r="J8" s="30">
        <v>41821.0</v>
      </c>
      <c r="K8" s="30">
        <v>41852.0</v>
      </c>
      <c r="L8" s="30">
        <v>41883.0</v>
      </c>
      <c r="M8" s="30">
        <v>41913.0</v>
      </c>
      <c r="N8" s="30">
        <v>41944.0</v>
      </c>
      <c r="O8" s="30">
        <v>41974.0</v>
      </c>
      <c r="P8" s="30">
        <v>42005.0</v>
      </c>
      <c r="Q8" s="30">
        <v>42036.0</v>
      </c>
      <c r="R8" s="30">
        <v>42064.0</v>
      </c>
      <c r="S8" s="30">
        <v>42095.0</v>
      </c>
      <c r="T8" s="30">
        <v>42125.0</v>
      </c>
      <c r="U8" s="30">
        <v>42156.0</v>
      </c>
      <c r="V8" s="30">
        <v>42186.0</v>
      </c>
      <c r="W8" s="30">
        <v>42217.0</v>
      </c>
      <c r="X8" s="30">
        <v>42248.0</v>
      </c>
      <c r="Y8" s="15"/>
      <c r="Z8" s="31"/>
      <c r="AA8" s="15"/>
      <c r="AB8" s="30">
        <v>42278.0</v>
      </c>
      <c r="AC8" s="30">
        <v>42309.0</v>
      </c>
      <c r="AD8" s="30">
        <v>42339.0</v>
      </c>
      <c r="AE8" s="30">
        <v>42370.0</v>
      </c>
      <c r="AF8" s="30">
        <v>42401.0</v>
      </c>
      <c r="AG8" s="30">
        <v>42430.0</v>
      </c>
      <c r="AH8" s="30">
        <v>42461.0</v>
      </c>
      <c r="AI8" s="30">
        <v>42491.0</v>
      </c>
      <c r="AJ8" s="30">
        <v>42522.0</v>
      </c>
      <c r="AK8" s="30">
        <v>42552.0</v>
      </c>
      <c r="AL8" s="30">
        <v>42583.0</v>
      </c>
      <c r="AM8" s="30">
        <v>42614.0</v>
      </c>
      <c r="AN8" s="15"/>
      <c r="AO8" s="31"/>
      <c r="AP8" s="15"/>
      <c r="AQ8" s="30">
        <v>42644.0</v>
      </c>
      <c r="AR8" s="30">
        <v>42675.0</v>
      </c>
      <c r="AS8" s="30">
        <v>42705.0</v>
      </c>
      <c r="AT8" s="30">
        <v>42736.0</v>
      </c>
      <c r="AU8" s="30">
        <v>42767.0</v>
      </c>
      <c r="AV8" s="30">
        <v>42795.0</v>
      </c>
      <c r="AW8" s="30">
        <v>42826.0</v>
      </c>
      <c r="AX8" s="30">
        <v>42856.0</v>
      </c>
      <c r="AY8" s="30">
        <v>42887.0</v>
      </c>
      <c r="AZ8" s="30">
        <v>42917.0</v>
      </c>
      <c r="BA8" s="30">
        <v>42948.0</v>
      </c>
      <c r="BB8" s="30">
        <v>42979.0</v>
      </c>
      <c r="BC8" s="15"/>
      <c r="BD8" s="32"/>
      <c r="BE8" s="15"/>
      <c r="BF8" s="33">
        <v>43009.0</v>
      </c>
      <c r="BG8" s="30">
        <v>43040.0</v>
      </c>
      <c r="BH8" s="30">
        <v>43070.0</v>
      </c>
      <c r="BI8" s="30">
        <v>43101.0</v>
      </c>
      <c r="BJ8" s="30">
        <v>43132.0</v>
      </c>
      <c r="BK8" s="30">
        <v>43160.0</v>
      </c>
      <c r="BL8" s="30">
        <v>43191.0</v>
      </c>
      <c r="BM8" s="30">
        <v>43221.0</v>
      </c>
      <c r="BN8" s="30">
        <v>43252.0</v>
      </c>
      <c r="BO8" s="30">
        <v>43282.0</v>
      </c>
      <c r="BP8" s="30">
        <v>43313.0</v>
      </c>
      <c r="BQ8" s="30">
        <v>43344.0</v>
      </c>
      <c r="BR8" s="30">
        <v>43374.0</v>
      </c>
      <c r="BS8" s="30">
        <v>43405.0</v>
      </c>
      <c r="BT8" s="30">
        <v>43435.0</v>
      </c>
      <c r="BU8" s="15"/>
      <c r="BV8" s="31"/>
    </row>
    <row r="9" ht="12.0" customHeight="1">
      <c r="A9" s="1"/>
      <c r="B9" s="34" t="s">
        <v>1</v>
      </c>
      <c r="C9" s="35">
        <v>0.0</v>
      </c>
      <c r="D9" s="36">
        <v>0.0</v>
      </c>
      <c r="E9" s="36">
        <v>0.0</v>
      </c>
      <c r="F9" s="37">
        <v>0.0</v>
      </c>
      <c r="G9" s="38">
        <v>0.0</v>
      </c>
      <c r="H9" s="38">
        <v>0.0</v>
      </c>
      <c r="I9" s="38"/>
      <c r="J9" s="38"/>
      <c r="K9" s="38"/>
      <c r="L9" s="38"/>
      <c r="M9" s="39">
        <f>(M10+M11-M12)*Parametros!$C$2</f>
        <v>1008</v>
      </c>
      <c r="N9" s="39">
        <f>(N10+N11-N12)*Parametros!$C$2</f>
        <v>1955.463661</v>
      </c>
      <c r="O9" s="39">
        <f>(O10+O11-O12)*Parametros!$C$2</f>
        <v>2940.772912</v>
      </c>
      <c r="P9" s="39">
        <f>(P10+P11-P12)*Parametros!$C$2</f>
        <v>3965.439461</v>
      </c>
      <c r="Q9" s="39">
        <f>(Q10+Q11-Q12)*Parametros!$C$2</f>
        <v>5031.035402</v>
      </c>
      <c r="R9" s="39">
        <f>(R10+R11-R12)*Parametros!$C$2</f>
        <v>6139.195622</v>
      </c>
      <c r="S9" s="39">
        <f>(S10+S11-S12)*Parametros!$C$2</f>
        <v>7291.620313</v>
      </c>
      <c r="T9" s="39">
        <f>(T10+T11-T12)*Parametros!$C$2</f>
        <v>8490.07758</v>
      </c>
      <c r="U9" s="39">
        <f>(U10+U11-U12)*Parametros!$C$2</f>
        <v>9736.406154</v>
      </c>
      <c r="V9" s="39">
        <f>(V10+V11-V12)*Parametros!$C$2</f>
        <v>11032.51821</v>
      </c>
      <c r="W9" s="39">
        <f>(W10+W11-W12)*Parametros!$C$2</f>
        <v>12380.4023</v>
      </c>
      <c r="X9" s="39">
        <f>(X10+X11-X12)*Parametros!$C$2</f>
        <v>13782.12643</v>
      </c>
      <c r="Y9" s="1"/>
      <c r="Z9" s="1"/>
      <c r="AA9" s="1"/>
      <c r="AB9" s="39">
        <f>(AB10+AB11-AB12)*Parametros!$C$2</f>
        <v>15239.84117</v>
      </c>
      <c r="AC9" s="39">
        <f>(AC10+AC11-AC12)*Parametros!$C$2</f>
        <v>16755.78303</v>
      </c>
      <c r="AD9" s="39">
        <f>(AD10+AD11-AD12)*Parametros!$C$2</f>
        <v>18332.27783</v>
      </c>
      <c r="AE9" s="39">
        <f>(AE10+AE11-AE12)*Parametros!$C$2</f>
        <v>19971.74431</v>
      </c>
      <c r="AF9" s="39">
        <f>(AF10+AF11-AF12)*Parametros!$C$2</f>
        <v>21676.69781</v>
      </c>
      <c r="AG9" s="39">
        <f>(AG10+AG11-AG12)*Parametros!$C$2</f>
        <v>23449.75417</v>
      </c>
      <c r="AH9" s="39">
        <f>(AH10+AH11-AH12)*Parametros!$C$2</f>
        <v>25293.63367</v>
      </c>
      <c r="AI9" s="39">
        <f>(AI10+AI11-AI12)*Parametros!$C$2</f>
        <v>27211.1653</v>
      </c>
      <c r="AJ9" s="39">
        <f>(AJ10+AJ11-AJ12)*Parametros!$C$2</f>
        <v>29205.29102</v>
      </c>
      <c r="AK9" s="39">
        <f>(AK10+AK11-AK12)*Parametros!$C$2</f>
        <v>31279.07031</v>
      </c>
      <c r="AL9" s="39">
        <f>(AL10+AL11-AL12)*Parametros!$C$2</f>
        <v>33435.68486</v>
      </c>
      <c r="AM9" s="39">
        <f>(AM10+AM11-AM12)*Parametros!$C$2</f>
        <v>35678.44345</v>
      </c>
      <c r="AN9" s="1"/>
      <c r="AO9" s="1"/>
      <c r="AP9" s="1"/>
      <c r="AQ9" s="39">
        <f>(AQ10+AQ11-AQ12)*Parametros!$C$2</f>
        <v>37966.52036</v>
      </c>
      <c r="AR9" s="39">
        <f>(AR10+AR11-AR12)*Parametros!$C$2</f>
        <v>40305.17394</v>
      </c>
      <c r="AS9" s="39">
        <f>(AS10+AS11-AS12)*Parametros!$C$2</f>
        <v>42695.52218</v>
      </c>
      <c r="AT9" s="39">
        <f>(AT10+AT11-AT12)*Parametros!$C$2</f>
        <v>45138.70775</v>
      </c>
      <c r="AU9" s="39">
        <f>(AU10+AU11-AU12)*Parametros!$C$2</f>
        <v>47635.8986</v>
      </c>
      <c r="AV9" s="39">
        <f>(AV10+AV11-AV12)*Parametros!$C$2</f>
        <v>50188.28848</v>
      </c>
      <c r="AW9" s="39">
        <f>(AW10+AW11-AW12)*Parametros!$C$2</f>
        <v>52797.09753</v>
      </c>
      <c r="AX9" s="39">
        <f>(AX10+AX11-AX12)*Parametros!$C$2</f>
        <v>55463.57288</v>
      </c>
      <c r="AY9" s="39">
        <f>(AY10+AY11-AY12)*Parametros!$C$2</f>
        <v>58188.9892</v>
      </c>
      <c r="AZ9" s="39">
        <f>(AZ10+AZ11-AZ12)*Parametros!$C$2</f>
        <v>60974.64935</v>
      </c>
      <c r="BA9" s="39">
        <f>(BA10+BA11-BA12)*Parametros!$C$2</f>
        <v>63821.88498</v>
      </c>
      <c r="BB9" s="39">
        <f>(BB10+BB11-BB12)*Parametros!$C$2</f>
        <v>66732.0572</v>
      </c>
      <c r="BC9" s="1"/>
      <c r="BD9" s="1"/>
      <c r="BE9" s="1"/>
      <c r="BF9" s="39">
        <f>(BF10+BF11-BF12)*Parametros!$C$2</f>
        <v>69660.97599</v>
      </c>
      <c r="BG9" s="39">
        <f>(BG10+BG11-BG12)*Parametros!$C$2</f>
        <v>72613.2504</v>
      </c>
      <c r="BH9" s="39">
        <f>(BH10+BH11-BH12)*Parametros!$C$2</f>
        <v>75589.06665</v>
      </c>
      <c r="BI9" s="39">
        <f>(BI10+BI11-BI12)*Parametros!$C$2</f>
        <v>78588.61249</v>
      </c>
      <c r="BJ9" s="39">
        <f>(BJ10+BJ11-BJ12)*Parametros!$C$2</f>
        <v>81612.07712</v>
      </c>
      <c r="BK9" s="39">
        <f>(BK10+BK11-BK12)*Parametros!$C$2</f>
        <v>84659.65128</v>
      </c>
      <c r="BL9" s="39">
        <f>(BL10+BL11-BL12)*Parametros!$C$2</f>
        <v>87731.52723</v>
      </c>
      <c r="BM9" s="39">
        <f>(BM10+BM11-BM12)*Parametros!$C$2</f>
        <v>90827.89875</v>
      </c>
      <c r="BN9" s="39">
        <f>(BN10+BN11-BN12)*Parametros!$C$2</f>
        <v>93948.96117</v>
      </c>
      <c r="BO9" s="39">
        <f>(BO10+BO11-BO12)*Parametros!$C$2</f>
        <v>97094.91138</v>
      </c>
      <c r="BP9" s="39">
        <f>(BP10+BP11-BP12)*Parametros!$C$2</f>
        <v>100265.9478</v>
      </c>
      <c r="BQ9" s="39">
        <f>(BQ10+BQ11-BQ12)*Parametros!$C$2</f>
        <v>103462.2706</v>
      </c>
      <c r="BR9" s="39">
        <f>(BR10+BR11-BR12)*Parametros!$C$2</f>
        <v>106684.0813</v>
      </c>
      <c r="BS9" s="39">
        <f>(BS10+BS11-BS12)*Parametros!$C$2</f>
        <v>109931.5831</v>
      </c>
      <c r="BT9" s="39">
        <f>(BT10+BT11-BT12)*Parametros!$C$2</f>
        <v>113204.981</v>
      </c>
      <c r="BU9" s="1"/>
      <c r="BV9" s="1"/>
    </row>
    <row r="10" ht="12.0" customHeight="1">
      <c r="A10" s="1"/>
      <c r="B10" s="34" t="s">
        <v>26</v>
      </c>
      <c r="C10" s="40"/>
      <c r="D10" s="36"/>
      <c r="E10" s="36"/>
      <c r="F10" s="41"/>
      <c r="G10" s="38"/>
      <c r="H10" s="38"/>
      <c r="I10" s="38"/>
      <c r="J10" s="38"/>
      <c r="K10" s="38"/>
      <c r="L10" s="38"/>
      <c r="M10" s="39">
        <f>Parametros!C8*Parametros!D2</f>
        <v>42</v>
      </c>
      <c r="N10" s="39">
        <f t="shared" ref="N10:X10" si="2">+M10*(1+$Z$10)^(1/12)</f>
        <v>43.67765252</v>
      </c>
      <c r="O10" s="39">
        <f t="shared" si="2"/>
        <v>45.42231738</v>
      </c>
      <c r="P10" s="39">
        <f t="shared" si="2"/>
        <v>47.23667132</v>
      </c>
      <c r="Q10" s="39">
        <f t="shared" si="2"/>
        <v>49.123498</v>
      </c>
      <c r="R10" s="39">
        <f t="shared" si="2"/>
        <v>51.0856923</v>
      </c>
      <c r="S10" s="39">
        <f t="shared" si="2"/>
        <v>53.12626469</v>
      </c>
      <c r="T10" s="39">
        <f t="shared" si="2"/>
        <v>55.24834593</v>
      </c>
      <c r="U10" s="39">
        <f t="shared" si="2"/>
        <v>57.45519181</v>
      </c>
      <c r="V10" s="39">
        <f t="shared" si="2"/>
        <v>59.75018818</v>
      </c>
      <c r="W10" s="39">
        <f t="shared" si="2"/>
        <v>62.13685613</v>
      </c>
      <c r="X10" s="39">
        <f t="shared" si="2"/>
        <v>64.6188574</v>
      </c>
      <c r="Y10" s="1"/>
      <c r="Z10" s="42">
        <v>0.6</v>
      </c>
      <c r="AA10" s="1"/>
      <c r="AB10" s="39">
        <f>+X10*(1+$AO$10)^(1/12)</f>
        <v>67.2</v>
      </c>
      <c r="AC10" s="39">
        <f t="shared" ref="AC10:AM10" si="3">+AB10*(1+$AO$10)^(1/12)</f>
        <v>69.88424404</v>
      </c>
      <c r="AD10" s="39">
        <f t="shared" si="3"/>
        <v>72.67570781</v>
      </c>
      <c r="AE10" s="39">
        <f t="shared" si="3"/>
        <v>75.57867411</v>
      </c>
      <c r="AF10" s="39">
        <f t="shared" si="3"/>
        <v>78.5975968</v>
      </c>
      <c r="AG10" s="39">
        <f t="shared" si="3"/>
        <v>81.73710767</v>
      </c>
      <c r="AH10" s="39">
        <f t="shared" si="3"/>
        <v>85.00202351</v>
      </c>
      <c r="AI10" s="39">
        <f t="shared" si="3"/>
        <v>88.39735349</v>
      </c>
      <c r="AJ10" s="39">
        <f t="shared" si="3"/>
        <v>91.92830689</v>
      </c>
      <c r="AK10" s="39">
        <f t="shared" si="3"/>
        <v>95.60030108</v>
      </c>
      <c r="AL10" s="39">
        <f t="shared" si="3"/>
        <v>99.41896981</v>
      </c>
      <c r="AM10" s="39">
        <f t="shared" si="3"/>
        <v>103.3901718</v>
      </c>
      <c r="AN10" s="1"/>
      <c r="AO10" s="42">
        <v>0.6</v>
      </c>
      <c r="AP10" s="1"/>
      <c r="AQ10" s="39">
        <f>+AM10*(1+$BD$10)^(1/12)</f>
        <v>105.6755548</v>
      </c>
      <c r="AR10" s="39">
        <f t="shared" ref="AR10:BB10" si="4">+AQ10*(1+$BD$10)^(1/12)</f>
        <v>108.0114549</v>
      </c>
      <c r="AS10" s="39">
        <f t="shared" si="4"/>
        <v>110.3989887</v>
      </c>
      <c r="AT10" s="39">
        <f t="shared" si="4"/>
        <v>112.8392977</v>
      </c>
      <c r="AU10" s="39">
        <f t="shared" si="4"/>
        <v>115.3335484</v>
      </c>
      <c r="AV10" s="39">
        <f t="shared" si="4"/>
        <v>117.8829331</v>
      </c>
      <c r="AW10" s="39">
        <f t="shared" si="4"/>
        <v>120.4886706</v>
      </c>
      <c r="AX10" s="39">
        <f t="shared" si="4"/>
        <v>123.1520065</v>
      </c>
      <c r="AY10" s="39">
        <f t="shared" si="4"/>
        <v>125.8742139</v>
      </c>
      <c r="AZ10" s="39">
        <f t="shared" si="4"/>
        <v>128.6565943</v>
      </c>
      <c r="BA10" s="39">
        <f t="shared" si="4"/>
        <v>131.5004776</v>
      </c>
      <c r="BB10" s="39">
        <f t="shared" si="4"/>
        <v>134.4072234</v>
      </c>
      <c r="BC10" s="1"/>
      <c r="BD10" s="43">
        <v>0.3</v>
      </c>
      <c r="BE10" s="44"/>
      <c r="BF10" s="39">
        <f>+BB10*(1+$BV$10)^(1/12)</f>
        <v>135.4790055</v>
      </c>
      <c r="BG10" s="39">
        <f t="shared" ref="BG10:BT10" si="5">+BF10*(1+$BV$10)^(1/12)</f>
        <v>136.5593341</v>
      </c>
      <c r="BH10" s="39">
        <f t="shared" si="5"/>
        <v>137.6482774</v>
      </c>
      <c r="BI10" s="39">
        <f t="shared" si="5"/>
        <v>138.7459041</v>
      </c>
      <c r="BJ10" s="39">
        <f t="shared" si="5"/>
        <v>139.8522834</v>
      </c>
      <c r="BK10" s="39">
        <f t="shared" si="5"/>
        <v>140.9674852</v>
      </c>
      <c r="BL10" s="39">
        <f t="shared" si="5"/>
        <v>142.0915797</v>
      </c>
      <c r="BM10" s="39">
        <f t="shared" si="5"/>
        <v>143.2246379</v>
      </c>
      <c r="BN10" s="39">
        <f t="shared" si="5"/>
        <v>144.3667313</v>
      </c>
      <c r="BO10" s="39">
        <f t="shared" si="5"/>
        <v>145.5179319</v>
      </c>
      <c r="BP10" s="39">
        <f t="shared" si="5"/>
        <v>146.6783123</v>
      </c>
      <c r="BQ10" s="39">
        <f t="shared" si="5"/>
        <v>147.8479457</v>
      </c>
      <c r="BR10" s="39">
        <f t="shared" si="5"/>
        <v>149.026906</v>
      </c>
      <c r="BS10" s="39">
        <f t="shared" si="5"/>
        <v>150.2152675</v>
      </c>
      <c r="BT10" s="39">
        <f t="shared" si="5"/>
        <v>151.4131051</v>
      </c>
      <c r="BU10" s="1"/>
      <c r="BV10" s="42">
        <f>Parametros!C13</f>
        <v>0.1</v>
      </c>
    </row>
    <row r="11" ht="12.0" customHeight="1">
      <c r="A11" s="1"/>
      <c r="B11" s="34" t="s">
        <v>27</v>
      </c>
      <c r="C11" s="40"/>
      <c r="D11" s="36"/>
      <c r="E11" s="36"/>
      <c r="F11" s="41"/>
      <c r="G11" s="38"/>
      <c r="H11" s="38"/>
      <c r="I11" s="38"/>
      <c r="J11" s="38"/>
      <c r="K11" s="38"/>
      <c r="L11" s="38"/>
      <c r="M11" s="39">
        <v>0.0</v>
      </c>
      <c r="N11" s="39">
        <f>M10</f>
        <v>42</v>
      </c>
      <c r="O11" s="39">
        <f t="shared" ref="O11:X11" si="6">N11+N10</f>
        <v>85.67765252</v>
      </c>
      <c r="P11" s="39">
        <f t="shared" si="6"/>
        <v>131.0999699</v>
      </c>
      <c r="Q11" s="39">
        <f t="shared" si="6"/>
        <v>178.3366412</v>
      </c>
      <c r="R11" s="39">
        <f t="shared" si="6"/>
        <v>227.4601392</v>
      </c>
      <c r="S11" s="39">
        <f t="shared" si="6"/>
        <v>278.5458315</v>
      </c>
      <c r="T11" s="39">
        <f t="shared" si="6"/>
        <v>331.6720962</v>
      </c>
      <c r="U11" s="39">
        <f t="shared" si="6"/>
        <v>386.9204421</v>
      </c>
      <c r="V11" s="39">
        <f t="shared" si="6"/>
        <v>444.3756339</v>
      </c>
      <c r="W11" s="39">
        <f t="shared" si="6"/>
        <v>504.1258221</v>
      </c>
      <c r="X11" s="39">
        <f t="shared" si="6"/>
        <v>566.2626783</v>
      </c>
      <c r="Y11" s="1"/>
      <c r="Z11" s="42"/>
      <c r="AA11" s="1"/>
      <c r="AB11" s="39">
        <f>X11+X10</f>
        <v>630.8815357</v>
      </c>
      <c r="AC11" s="39">
        <f t="shared" ref="AC11:AM11" si="7">AB11+AB10</f>
        <v>698.0815357</v>
      </c>
      <c r="AD11" s="39">
        <f t="shared" si="7"/>
        <v>767.9657797</v>
      </c>
      <c r="AE11" s="39">
        <f t="shared" si="7"/>
        <v>840.6414875</v>
      </c>
      <c r="AF11" s="39">
        <f t="shared" si="7"/>
        <v>916.2201616</v>
      </c>
      <c r="AG11" s="39">
        <f t="shared" si="7"/>
        <v>994.8177584</v>
      </c>
      <c r="AH11" s="39">
        <f t="shared" si="7"/>
        <v>1076.554866</v>
      </c>
      <c r="AI11" s="39">
        <f t="shared" si="7"/>
        <v>1161.55689</v>
      </c>
      <c r="AJ11" s="39">
        <f t="shared" si="7"/>
        <v>1249.954243</v>
      </c>
      <c r="AK11" s="39">
        <f t="shared" si="7"/>
        <v>1341.88255</v>
      </c>
      <c r="AL11" s="39">
        <f t="shared" si="7"/>
        <v>1437.482851</v>
      </c>
      <c r="AM11" s="39">
        <f t="shared" si="7"/>
        <v>1536.901821</v>
      </c>
      <c r="AN11" s="1"/>
      <c r="AO11" s="42"/>
      <c r="AP11" s="1"/>
      <c r="AQ11" s="39">
        <f>AM11+AM10</f>
        <v>1640.291993</v>
      </c>
      <c r="AR11" s="39">
        <f t="shared" ref="AR11:BB11" si="8">AQ11+AQ10</f>
        <v>1745.967547</v>
      </c>
      <c r="AS11" s="39">
        <f t="shared" si="8"/>
        <v>1853.979002</v>
      </c>
      <c r="AT11" s="39">
        <f t="shared" si="8"/>
        <v>1964.377991</v>
      </c>
      <c r="AU11" s="39">
        <f t="shared" si="8"/>
        <v>2077.217289</v>
      </c>
      <c r="AV11" s="39">
        <f t="shared" si="8"/>
        <v>2192.550837</v>
      </c>
      <c r="AW11" s="39">
        <f t="shared" si="8"/>
        <v>2310.43377</v>
      </c>
      <c r="AX11" s="39">
        <f t="shared" si="8"/>
        <v>2430.922441</v>
      </c>
      <c r="AY11" s="39">
        <f t="shared" si="8"/>
        <v>2554.074447</v>
      </c>
      <c r="AZ11" s="39">
        <f t="shared" si="8"/>
        <v>2679.948661</v>
      </c>
      <c r="BA11" s="39">
        <f t="shared" si="8"/>
        <v>2808.605256</v>
      </c>
      <c r="BB11" s="39">
        <f t="shared" si="8"/>
        <v>2940.105733</v>
      </c>
      <c r="BC11" s="1"/>
      <c r="BD11" s="43"/>
      <c r="BE11" s="44"/>
      <c r="BF11" s="39">
        <f>BB11+BB10</f>
        <v>3074.512957</v>
      </c>
      <c r="BG11" s="39">
        <f t="shared" ref="BG11:BT11" si="9">BF11+BF10</f>
        <v>3209.991962</v>
      </c>
      <c r="BH11" s="39">
        <f t="shared" si="9"/>
        <v>3346.551296</v>
      </c>
      <c r="BI11" s="39">
        <f t="shared" si="9"/>
        <v>3484.199574</v>
      </c>
      <c r="BJ11" s="39">
        <f t="shared" si="9"/>
        <v>3622.945478</v>
      </c>
      <c r="BK11" s="39">
        <f t="shared" si="9"/>
        <v>3762.797761</v>
      </c>
      <c r="BL11" s="39">
        <f t="shared" si="9"/>
        <v>3903.765246</v>
      </c>
      <c r="BM11" s="39">
        <f t="shared" si="9"/>
        <v>4045.856826</v>
      </c>
      <c r="BN11" s="39">
        <f t="shared" si="9"/>
        <v>4189.081464</v>
      </c>
      <c r="BO11" s="39">
        <f t="shared" si="9"/>
        <v>4333.448195</v>
      </c>
      <c r="BP11" s="39">
        <f t="shared" si="9"/>
        <v>4478.966127</v>
      </c>
      <c r="BQ11" s="39">
        <f t="shared" si="9"/>
        <v>4625.644439</v>
      </c>
      <c r="BR11" s="39">
        <f t="shared" si="9"/>
        <v>4773.492385</v>
      </c>
      <c r="BS11" s="39">
        <f t="shared" si="9"/>
        <v>4922.519291</v>
      </c>
      <c r="BT11" s="39">
        <f t="shared" si="9"/>
        <v>5072.734558</v>
      </c>
      <c r="BU11" s="1"/>
      <c r="BV11" s="42"/>
    </row>
    <row r="12" ht="12.0" customHeight="1">
      <c r="A12" s="1"/>
      <c r="B12" s="34" t="s">
        <v>28</v>
      </c>
      <c r="C12" s="40"/>
      <c r="D12" s="36"/>
      <c r="E12" s="36"/>
      <c r="F12" s="41"/>
      <c r="G12" s="38"/>
      <c r="H12" s="38"/>
      <c r="I12" s="38"/>
      <c r="J12" s="38"/>
      <c r="K12" s="38"/>
      <c r="L12" s="38"/>
      <c r="M12" s="39">
        <v>0.0</v>
      </c>
      <c r="N12" s="39">
        <f>N11*Parametros!$C$6</f>
        <v>4.2</v>
      </c>
      <c r="O12" s="39">
        <f>O11*Parametros!$C$6</f>
        <v>8.567765252</v>
      </c>
      <c r="P12" s="39">
        <f>P11*Parametros!$C$6</f>
        <v>13.10999699</v>
      </c>
      <c r="Q12" s="39">
        <f>Q11*Parametros!$C$6</f>
        <v>17.83366412</v>
      </c>
      <c r="R12" s="39">
        <f>R11*Parametros!$C$6</f>
        <v>22.74601392</v>
      </c>
      <c r="S12" s="39">
        <f>S11*Parametros!$C$6</f>
        <v>27.85458315</v>
      </c>
      <c r="T12" s="39">
        <f>T11*Parametros!$C$6</f>
        <v>33.16720962</v>
      </c>
      <c r="U12" s="39">
        <f>U11*Parametros!$C$6</f>
        <v>38.69204421</v>
      </c>
      <c r="V12" s="39">
        <f>V11*Parametros!$C$6</f>
        <v>44.43756339</v>
      </c>
      <c r="W12" s="39">
        <f>W11*Parametros!$C$6</f>
        <v>50.41258221</v>
      </c>
      <c r="X12" s="39">
        <f>X11*Parametros!$C$6</f>
        <v>56.62626783</v>
      </c>
      <c r="Y12" s="1"/>
      <c r="Z12" s="42"/>
      <c r="AA12" s="1"/>
      <c r="AB12" s="39">
        <f>AB11*Parametros!C6</f>
        <v>63.08815357</v>
      </c>
      <c r="AC12" s="39">
        <f>AC11*Parametros!$C$6</f>
        <v>69.80815357</v>
      </c>
      <c r="AD12" s="39">
        <f>AD11*Parametros!$C$6</f>
        <v>76.79657797</v>
      </c>
      <c r="AE12" s="39">
        <f>AE11*Parametros!$C$6</f>
        <v>84.06414875</v>
      </c>
      <c r="AF12" s="39">
        <f>AF11*Parametros!$C$6</f>
        <v>91.62201616</v>
      </c>
      <c r="AG12" s="39">
        <f>AG11*Parametros!$C$6</f>
        <v>99.48177584</v>
      </c>
      <c r="AH12" s="39">
        <f>AH11*Parametros!$C$6</f>
        <v>107.6554866</v>
      </c>
      <c r="AI12" s="39">
        <f>AI11*Parametros!$C$6</f>
        <v>116.155689</v>
      </c>
      <c r="AJ12" s="39">
        <f>AJ11*Parametros!$C$6</f>
        <v>124.9954243</v>
      </c>
      <c r="AK12" s="39">
        <f>AK11*Parametros!$C$6</f>
        <v>134.188255</v>
      </c>
      <c r="AL12" s="39">
        <f>AL11*Parametros!$C$6</f>
        <v>143.7482851</v>
      </c>
      <c r="AM12" s="39">
        <f>AM11*Parametros!$C$6</f>
        <v>153.6901821</v>
      </c>
      <c r="AN12" s="1"/>
      <c r="AO12" s="42"/>
      <c r="AP12" s="1"/>
      <c r="AQ12" s="39">
        <f>AQ11*Parametros!$C$6</f>
        <v>164.0291993</v>
      </c>
      <c r="AR12" s="39">
        <f>AR11*Parametros!$C$6</f>
        <v>174.5967547</v>
      </c>
      <c r="AS12" s="39">
        <f>AS11*Parametros!$C$6</f>
        <v>185.3979002</v>
      </c>
      <c r="AT12" s="39">
        <f>AT11*Parametros!$C$6</f>
        <v>196.4377991</v>
      </c>
      <c r="AU12" s="39">
        <f>AU11*Parametros!$C$6</f>
        <v>207.7217289</v>
      </c>
      <c r="AV12" s="39">
        <f>AV11*Parametros!$C$6</f>
        <v>219.2550837</v>
      </c>
      <c r="AW12" s="39">
        <f>AW11*Parametros!$C$6</f>
        <v>231.043377</v>
      </c>
      <c r="AX12" s="39">
        <f>AX11*Parametros!$C$6</f>
        <v>243.0922441</v>
      </c>
      <c r="AY12" s="39">
        <f>AY11*Parametros!$C$6</f>
        <v>255.4074447</v>
      </c>
      <c r="AZ12" s="39">
        <f>AZ11*Parametros!$C$6</f>
        <v>267.9948661</v>
      </c>
      <c r="BA12" s="39">
        <f>BA11*Parametros!$C$6</f>
        <v>280.8605256</v>
      </c>
      <c r="BB12" s="39">
        <f>BB11*Parametros!$C$6</f>
        <v>294.0105733</v>
      </c>
      <c r="BC12" s="1"/>
      <c r="BD12" s="43"/>
      <c r="BE12" s="44"/>
      <c r="BF12" s="39">
        <f>BF11*Parametros!$C$6</f>
        <v>307.4512957</v>
      </c>
      <c r="BG12" s="39">
        <f>BG11*Parametros!$C$6</f>
        <v>320.9991962</v>
      </c>
      <c r="BH12" s="39">
        <f>BH11*Parametros!$C$6</f>
        <v>334.6551296</v>
      </c>
      <c r="BI12" s="39">
        <f>BI11*Parametros!$C$6</f>
        <v>348.4199574</v>
      </c>
      <c r="BJ12" s="39">
        <f>BJ11*Parametros!$C$6</f>
        <v>362.2945478</v>
      </c>
      <c r="BK12" s="39">
        <f>BK11*Parametros!$C$6</f>
        <v>376.2797761</v>
      </c>
      <c r="BL12" s="39">
        <f>BL11*Parametros!$C$6</f>
        <v>390.3765246</v>
      </c>
      <c r="BM12" s="39">
        <f>BM11*Parametros!$C$6</f>
        <v>404.5856826</v>
      </c>
      <c r="BN12" s="39">
        <f>BN11*Parametros!$C$6</f>
        <v>418.9081464</v>
      </c>
      <c r="BO12" s="39">
        <f>BO11*Parametros!$C$6</f>
        <v>433.3448195</v>
      </c>
      <c r="BP12" s="39">
        <f>BP11*Parametros!$C$6</f>
        <v>447.8966127</v>
      </c>
      <c r="BQ12" s="39">
        <f>BQ11*Parametros!$C$6</f>
        <v>462.5644439</v>
      </c>
      <c r="BR12" s="39">
        <f>BR11*Parametros!$C$6</f>
        <v>477.3492385</v>
      </c>
      <c r="BS12" s="39">
        <f>BS11*Parametros!$C$6</f>
        <v>492.2519291</v>
      </c>
      <c r="BT12" s="39">
        <f>BT11*Parametros!$C$6</f>
        <v>507.2734558</v>
      </c>
      <c r="BU12" s="1"/>
      <c r="BV12" s="42"/>
    </row>
    <row r="13" ht="12.0" customHeight="1">
      <c r="A13" s="15"/>
      <c r="B13" s="45" t="s">
        <v>2</v>
      </c>
      <c r="C13" s="46">
        <f t="shared" ref="C13:H13" si="10">+C9/365*4</f>
        <v>0</v>
      </c>
      <c r="D13" s="47">
        <f t="shared" si="10"/>
        <v>0</v>
      </c>
      <c r="E13" s="47">
        <f t="shared" si="10"/>
        <v>0</v>
      </c>
      <c r="F13" s="48">
        <f t="shared" si="10"/>
        <v>0</v>
      </c>
      <c r="G13" s="47">
        <f t="shared" si="10"/>
        <v>0</v>
      </c>
      <c r="H13" s="47">
        <f t="shared" si="10"/>
        <v>0</v>
      </c>
      <c r="I13" s="47"/>
      <c r="J13" s="47"/>
      <c r="K13" s="47"/>
      <c r="L13" s="47"/>
      <c r="M13" s="39">
        <f>(M14+M15-M16)*Parametros!$C$3</f>
        <v>588</v>
      </c>
      <c r="N13" s="39">
        <f>(N14+N15-N16)*Parametros!$C$3</f>
        <v>1140.687135</v>
      </c>
      <c r="O13" s="39">
        <f>(O14+O15-O16)*Parametros!$C$3</f>
        <v>1715.450865</v>
      </c>
      <c r="P13" s="39">
        <f>(P14+P15-P16)*Parametros!$C$3</f>
        <v>2313.173019</v>
      </c>
      <c r="Q13" s="39">
        <f>(Q14+Q15-Q16)*Parametros!$C$3</f>
        <v>2934.770651</v>
      </c>
      <c r="R13" s="39">
        <f>(R14+R15-R16)*Parametros!$C$3</f>
        <v>3581.197446</v>
      </c>
      <c r="S13" s="39">
        <f>(S14+S15-S16)*Parametros!$C$3</f>
        <v>4253.445183</v>
      </c>
      <c r="T13" s="39">
        <f>(T14+T15-T16)*Parametros!$C$3</f>
        <v>4952.545255</v>
      </c>
      <c r="U13" s="39">
        <f>(U14+U15-U16)*Parametros!$C$3</f>
        <v>5679.570256</v>
      </c>
      <c r="V13" s="39">
        <f>(V14+V15-V16)*Parametros!$C$3</f>
        <v>6435.635622</v>
      </c>
      <c r="W13" s="39">
        <f>(W14+W15-W16)*Parametros!$C$3</f>
        <v>7221.901345</v>
      </c>
      <c r="X13" s="39">
        <f>(X14+X15-X16)*Parametros!$C$3</f>
        <v>8039.57375</v>
      </c>
      <c r="Y13" s="15"/>
      <c r="Z13" s="49"/>
      <c r="AA13" s="15"/>
      <c r="AB13" s="39">
        <f>(AB14+AB15-AB16)*Parametros!$C$3</f>
        <v>8889.907349</v>
      </c>
      <c r="AC13" s="39">
        <f>(AC14+AC15-AC16)*Parametros!$C$3</f>
        <v>9774.206766</v>
      </c>
      <c r="AD13" s="39">
        <f>(AD14+AD15-AD16)*Parametros!$C$3</f>
        <v>10693.82873</v>
      </c>
      <c r="AE13" s="39">
        <f>(AE14+AE15-AE16)*Parametros!$C$3</f>
        <v>11650.18418</v>
      </c>
      <c r="AF13" s="39">
        <f>(AF14+AF15-AF16)*Parametros!$C$3</f>
        <v>12644.74039</v>
      </c>
      <c r="AG13" s="39">
        <f>(AG14+AG15-AG16)*Parametros!$C$3</f>
        <v>13679.02326</v>
      </c>
      <c r="AH13" s="39">
        <f>(AH14+AH15-AH16)*Parametros!$C$3</f>
        <v>14754.61964</v>
      </c>
      <c r="AI13" s="39">
        <f>(AI14+AI15-AI16)*Parametros!$C$3</f>
        <v>15873.17976</v>
      </c>
      <c r="AJ13" s="39">
        <f>(AJ14+AJ15-AJ16)*Parametros!$C$3</f>
        <v>17036.41976</v>
      </c>
      <c r="AK13" s="39">
        <f>(AK14+AK15-AK16)*Parametros!$C$3</f>
        <v>18246.12434</v>
      </c>
      <c r="AL13" s="39">
        <f>(AL14+AL15-AL16)*Parametros!$C$3</f>
        <v>19504.1495</v>
      </c>
      <c r="AM13" s="39">
        <f>(AM14+AM15-AM16)*Parametros!$C$3</f>
        <v>20812.42535</v>
      </c>
      <c r="AN13" s="15"/>
      <c r="AO13" s="49"/>
      <c r="AP13" s="15"/>
      <c r="AQ13" s="39">
        <f>(AQ14+AQ15-AQ16)*Parametros!$C$3</f>
        <v>22147.13687</v>
      </c>
      <c r="AR13" s="39">
        <f>(AR14+AR15-AR16)*Parametros!$C$3</f>
        <v>23511.35147</v>
      </c>
      <c r="AS13" s="39">
        <f>(AS14+AS15-AS16)*Parametros!$C$3</f>
        <v>24905.72127</v>
      </c>
      <c r="AT13" s="39">
        <f>(AT14+AT15-AT16)*Parametros!$C$3</f>
        <v>26330.91286</v>
      </c>
      <c r="AU13" s="39">
        <f>(AU14+AU15-AU16)*Parametros!$C$3</f>
        <v>27787.60752</v>
      </c>
      <c r="AV13" s="39">
        <f>(AV14+AV15-AV16)*Parametros!$C$3</f>
        <v>29276.50161</v>
      </c>
      <c r="AW13" s="39">
        <f>(AW14+AW15-AW16)*Parametros!$C$3</f>
        <v>30798.30689</v>
      </c>
      <c r="AX13" s="39">
        <f>(AX14+AX15-AX16)*Parametros!$C$3</f>
        <v>32353.75085</v>
      </c>
      <c r="AY13" s="39">
        <f>(AY14+AY15-AY16)*Parametros!$C$3</f>
        <v>33943.57703</v>
      </c>
      <c r="AZ13" s="39">
        <f>(AZ14+AZ15-AZ16)*Parametros!$C$3</f>
        <v>35568.54545</v>
      </c>
      <c r="BA13" s="39">
        <f>(BA14+BA15-BA16)*Parametros!$C$3</f>
        <v>37229.43291</v>
      </c>
      <c r="BB13" s="39">
        <f>(BB14+BB15-BB16)*Parametros!$C$3</f>
        <v>38927.03337</v>
      </c>
      <c r="BC13" s="15"/>
      <c r="BD13" s="50"/>
      <c r="BE13" s="51"/>
      <c r="BF13" s="39">
        <f>(BF14+BF15-BF16)*Parametros!$C$3</f>
        <v>40635.56933</v>
      </c>
      <c r="BG13" s="39">
        <f>(BG14+BG15-BG16)*Parametros!$C$3</f>
        <v>42357.7294</v>
      </c>
      <c r="BH13" s="39">
        <f>(BH14+BH15-BH16)*Parametros!$C$3</f>
        <v>44093.62221</v>
      </c>
      <c r="BI13" s="39">
        <f>(BI14+BI15-BI16)*Parametros!$C$3</f>
        <v>45843.35728</v>
      </c>
      <c r="BJ13" s="39">
        <f>(BJ14+BJ15-BJ16)*Parametros!$C$3</f>
        <v>47607.04499</v>
      </c>
      <c r="BK13" s="39">
        <f>(BK14+BK15-BK16)*Parametros!$C$3</f>
        <v>49384.79658</v>
      </c>
      <c r="BL13" s="39">
        <f>(BL14+BL15-BL16)*Parametros!$C$3</f>
        <v>51176.72422</v>
      </c>
      <c r="BM13" s="39">
        <f>(BM14+BM15-BM16)*Parametros!$C$3</f>
        <v>52982.94094</v>
      </c>
      <c r="BN13" s="39">
        <f>(BN14+BN15-BN16)*Parametros!$C$3</f>
        <v>54803.56068</v>
      </c>
      <c r="BO13" s="39">
        <f>(BO14+BO15-BO16)*Parametros!$C$3</f>
        <v>56638.6983</v>
      </c>
      <c r="BP13" s="39">
        <f>(BP14+BP15-BP16)*Parametros!$C$3</f>
        <v>58488.46957</v>
      </c>
      <c r="BQ13" s="39">
        <f>(BQ14+BQ15-BQ16)*Parametros!$C$3</f>
        <v>60352.99117</v>
      </c>
      <c r="BR13" s="39">
        <f>(BR14+BR15-BR16)*Parametros!$C$3</f>
        <v>62232.38073</v>
      </c>
      <c r="BS13" s="39">
        <f>(BS14+BS15-BS16)*Parametros!$C$3</f>
        <v>64126.75681</v>
      </c>
      <c r="BT13" s="39">
        <f>(BT14+BT15-BT16)*Parametros!$C$3</f>
        <v>66036.23891</v>
      </c>
      <c r="BU13" s="15"/>
      <c r="BV13" s="49"/>
    </row>
    <row r="14" ht="12.0" customHeight="1">
      <c r="A14" s="15"/>
      <c r="B14" s="34" t="s">
        <v>26</v>
      </c>
      <c r="C14" s="46"/>
      <c r="D14" s="47"/>
      <c r="E14" s="47"/>
      <c r="F14" s="48"/>
      <c r="G14" s="47"/>
      <c r="H14" s="47"/>
      <c r="I14" s="47"/>
      <c r="J14" s="47"/>
      <c r="K14" s="47"/>
      <c r="L14" s="47"/>
      <c r="M14" s="52">
        <f>Parametros!C8*Parametros!D3</f>
        <v>12</v>
      </c>
      <c r="N14" s="39">
        <f t="shared" ref="N14:X14" si="11">+M14*(1+$Z$10)^(1/12)</f>
        <v>12.47932929</v>
      </c>
      <c r="O14" s="39">
        <f t="shared" si="11"/>
        <v>12.97780497</v>
      </c>
      <c r="P14" s="39">
        <f t="shared" si="11"/>
        <v>13.4961918</v>
      </c>
      <c r="Q14" s="39">
        <f t="shared" si="11"/>
        <v>14.03528514</v>
      </c>
      <c r="R14" s="39">
        <f t="shared" si="11"/>
        <v>14.59591208</v>
      </c>
      <c r="S14" s="39">
        <f t="shared" si="11"/>
        <v>15.17893277</v>
      </c>
      <c r="T14" s="39">
        <f t="shared" si="11"/>
        <v>15.78524169</v>
      </c>
      <c r="U14" s="39">
        <f t="shared" si="11"/>
        <v>16.41576909</v>
      </c>
      <c r="V14" s="39">
        <f t="shared" si="11"/>
        <v>17.07148234</v>
      </c>
      <c r="W14" s="39">
        <f t="shared" si="11"/>
        <v>17.75338747</v>
      </c>
      <c r="X14" s="39">
        <f t="shared" si="11"/>
        <v>18.46253069</v>
      </c>
      <c r="Y14" s="15"/>
      <c r="Z14" s="49"/>
      <c r="AA14" s="15"/>
      <c r="AB14" s="39">
        <f>+X14*(1+$AO$10)^(1/12)</f>
        <v>19.2</v>
      </c>
      <c r="AC14" s="39">
        <f t="shared" ref="AC14:AM14" si="12">+AB14*(1+$AO$10)^(1/12)</f>
        <v>19.96692687</v>
      </c>
      <c r="AD14" s="39">
        <f t="shared" si="12"/>
        <v>20.76448794</v>
      </c>
      <c r="AE14" s="39">
        <f t="shared" si="12"/>
        <v>21.59390689</v>
      </c>
      <c r="AF14" s="39">
        <f t="shared" si="12"/>
        <v>22.45645623</v>
      </c>
      <c r="AG14" s="39">
        <f t="shared" si="12"/>
        <v>23.35345934</v>
      </c>
      <c r="AH14" s="39">
        <f t="shared" si="12"/>
        <v>24.28629243</v>
      </c>
      <c r="AI14" s="39">
        <f t="shared" si="12"/>
        <v>25.25638671</v>
      </c>
      <c r="AJ14" s="39">
        <f t="shared" si="12"/>
        <v>26.26523054</v>
      </c>
      <c r="AK14" s="39">
        <f t="shared" si="12"/>
        <v>27.31437174</v>
      </c>
      <c r="AL14" s="39">
        <f t="shared" si="12"/>
        <v>28.40541994</v>
      </c>
      <c r="AM14" s="39">
        <f t="shared" si="12"/>
        <v>29.5400491</v>
      </c>
      <c r="AN14" s="15"/>
      <c r="AO14" s="49"/>
      <c r="AP14" s="15"/>
      <c r="AQ14" s="39">
        <f>+AM14*(1+$BD$10)^(1/12)</f>
        <v>30.19301565</v>
      </c>
      <c r="AR14" s="39">
        <f t="shared" ref="AR14:BB14" si="13">+AQ14*(1+$BD$10)^(1/12)</f>
        <v>30.86041568</v>
      </c>
      <c r="AS14" s="39">
        <f t="shared" si="13"/>
        <v>31.54256821</v>
      </c>
      <c r="AT14" s="39">
        <f t="shared" si="13"/>
        <v>32.23979935</v>
      </c>
      <c r="AU14" s="39">
        <f t="shared" si="13"/>
        <v>32.9524424</v>
      </c>
      <c r="AV14" s="39">
        <f t="shared" si="13"/>
        <v>33.68083804</v>
      </c>
      <c r="AW14" s="39">
        <f t="shared" si="13"/>
        <v>34.42533446</v>
      </c>
      <c r="AX14" s="39">
        <f t="shared" si="13"/>
        <v>35.18628756</v>
      </c>
      <c r="AY14" s="39">
        <f t="shared" si="13"/>
        <v>35.96406112</v>
      </c>
      <c r="AZ14" s="39">
        <f t="shared" si="13"/>
        <v>36.75902693</v>
      </c>
      <c r="BA14" s="39">
        <f t="shared" si="13"/>
        <v>37.57156502</v>
      </c>
      <c r="BB14" s="39">
        <f t="shared" si="13"/>
        <v>38.40206383</v>
      </c>
      <c r="BC14" s="15"/>
      <c r="BD14" s="50"/>
      <c r="BE14" s="51"/>
      <c r="BF14" s="39">
        <f>+BB14*(1+$BV$10)^(1/12)</f>
        <v>38.70828728</v>
      </c>
      <c r="BG14" s="39">
        <f t="shared" ref="BG14:BT14" si="14">+BF14*(1+$BV$10)^(1/12)</f>
        <v>39.0169526</v>
      </c>
      <c r="BH14" s="39">
        <f t="shared" si="14"/>
        <v>39.32807925</v>
      </c>
      <c r="BI14" s="39">
        <f t="shared" si="14"/>
        <v>39.64168688</v>
      </c>
      <c r="BJ14" s="39">
        <f t="shared" si="14"/>
        <v>39.95779526</v>
      </c>
      <c r="BK14" s="39">
        <f t="shared" si="14"/>
        <v>40.27642433</v>
      </c>
      <c r="BL14" s="39">
        <f t="shared" si="14"/>
        <v>40.59759419</v>
      </c>
      <c r="BM14" s="39">
        <f t="shared" si="14"/>
        <v>40.92132511</v>
      </c>
      <c r="BN14" s="39">
        <f t="shared" si="14"/>
        <v>41.2476375</v>
      </c>
      <c r="BO14" s="39">
        <f t="shared" si="14"/>
        <v>41.57655196</v>
      </c>
      <c r="BP14" s="39">
        <f t="shared" si="14"/>
        <v>41.90808922</v>
      </c>
      <c r="BQ14" s="39">
        <f t="shared" si="14"/>
        <v>42.24227021</v>
      </c>
      <c r="BR14" s="39">
        <f t="shared" si="14"/>
        <v>42.579116</v>
      </c>
      <c r="BS14" s="39">
        <f t="shared" si="14"/>
        <v>42.91864785</v>
      </c>
      <c r="BT14" s="39">
        <f t="shared" si="14"/>
        <v>43.26088718</v>
      </c>
      <c r="BU14" s="15"/>
      <c r="BV14" s="49"/>
    </row>
    <row r="15" ht="12.0" customHeight="1">
      <c r="A15" s="15"/>
      <c r="B15" s="34" t="s">
        <v>27</v>
      </c>
      <c r="C15" s="46"/>
      <c r="D15" s="47"/>
      <c r="E15" s="47"/>
      <c r="F15" s="48"/>
      <c r="G15" s="47"/>
      <c r="H15" s="47"/>
      <c r="I15" s="47"/>
      <c r="J15" s="47"/>
      <c r="K15" s="47"/>
      <c r="L15" s="47"/>
      <c r="M15" s="39">
        <v>0.0</v>
      </c>
      <c r="N15" s="39">
        <f>M14</f>
        <v>12</v>
      </c>
      <c r="O15" s="39">
        <f t="shared" ref="O15:X15" si="15">N15+N14</f>
        <v>24.47932929</v>
      </c>
      <c r="P15" s="39">
        <f t="shared" si="15"/>
        <v>37.45713426</v>
      </c>
      <c r="Q15" s="39">
        <f t="shared" si="15"/>
        <v>50.95332606</v>
      </c>
      <c r="R15" s="39">
        <f t="shared" si="15"/>
        <v>64.98861121</v>
      </c>
      <c r="S15" s="39">
        <f t="shared" si="15"/>
        <v>79.58452329</v>
      </c>
      <c r="T15" s="39">
        <f t="shared" si="15"/>
        <v>94.76345606</v>
      </c>
      <c r="U15" s="39">
        <f t="shared" si="15"/>
        <v>110.5486978</v>
      </c>
      <c r="V15" s="39">
        <f t="shared" si="15"/>
        <v>126.9644668</v>
      </c>
      <c r="W15" s="39">
        <f t="shared" si="15"/>
        <v>144.0359492</v>
      </c>
      <c r="X15" s="39">
        <f t="shared" si="15"/>
        <v>161.7893366</v>
      </c>
      <c r="Y15" s="15"/>
      <c r="Z15" s="49"/>
      <c r="AA15" s="15"/>
      <c r="AB15" s="39">
        <f>X15+X14</f>
        <v>180.2518673</v>
      </c>
      <c r="AC15" s="39">
        <f>AB14+AB15</f>
        <v>199.4518673</v>
      </c>
      <c r="AD15" s="39">
        <f t="shared" ref="AD15:AM15" si="16">AC15+AC14</f>
        <v>219.4187942</v>
      </c>
      <c r="AE15" s="39">
        <f t="shared" si="16"/>
        <v>240.1832821</v>
      </c>
      <c r="AF15" s="39">
        <f t="shared" si="16"/>
        <v>261.777189</v>
      </c>
      <c r="AG15" s="39">
        <f t="shared" si="16"/>
        <v>284.2336453</v>
      </c>
      <c r="AH15" s="39">
        <f t="shared" si="16"/>
        <v>307.5871046</v>
      </c>
      <c r="AI15" s="39">
        <f t="shared" si="16"/>
        <v>331.873397</v>
      </c>
      <c r="AJ15" s="39">
        <f t="shared" si="16"/>
        <v>357.1297837</v>
      </c>
      <c r="AK15" s="39">
        <f t="shared" si="16"/>
        <v>383.3950143</v>
      </c>
      <c r="AL15" s="39">
        <f t="shared" si="16"/>
        <v>410.709386</v>
      </c>
      <c r="AM15" s="39">
        <f t="shared" si="16"/>
        <v>439.114806</v>
      </c>
      <c r="AN15" s="15"/>
      <c r="AO15" s="49"/>
      <c r="AP15" s="15"/>
      <c r="AQ15" s="39">
        <f>AM15+AM14</f>
        <v>468.6548551</v>
      </c>
      <c r="AR15" s="39">
        <f t="shared" ref="AR15:BB15" si="17">AQ15+AQ14</f>
        <v>498.8478707</v>
      </c>
      <c r="AS15" s="39">
        <f t="shared" si="17"/>
        <v>529.7082864</v>
      </c>
      <c r="AT15" s="39">
        <f t="shared" si="17"/>
        <v>561.2508546</v>
      </c>
      <c r="AU15" s="39">
        <f t="shared" si="17"/>
        <v>593.4906539</v>
      </c>
      <c r="AV15" s="39">
        <f t="shared" si="17"/>
        <v>626.4430963</v>
      </c>
      <c r="AW15" s="39">
        <f t="shared" si="17"/>
        <v>660.1239344</v>
      </c>
      <c r="AX15" s="39">
        <f t="shared" si="17"/>
        <v>694.5492688</v>
      </c>
      <c r="AY15" s="39">
        <f t="shared" si="17"/>
        <v>729.7355564</v>
      </c>
      <c r="AZ15" s="39">
        <f t="shared" si="17"/>
        <v>765.6996175</v>
      </c>
      <c r="BA15" s="39">
        <f t="shared" si="17"/>
        <v>802.4586445</v>
      </c>
      <c r="BB15" s="39">
        <f t="shared" si="17"/>
        <v>840.0302095</v>
      </c>
      <c r="BC15" s="15"/>
      <c r="BD15" s="50"/>
      <c r="BE15" s="51"/>
      <c r="BF15" s="39">
        <f>BB15+BB14</f>
        <v>878.4322733</v>
      </c>
      <c r="BG15" s="39">
        <f t="shared" ref="BG15:BT15" si="18">BF15+BF14</f>
        <v>917.1405606</v>
      </c>
      <c r="BH15" s="39">
        <f t="shared" si="18"/>
        <v>956.1575132</v>
      </c>
      <c r="BI15" s="39">
        <f t="shared" si="18"/>
        <v>995.4855924</v>
      </c>
      <c r="BJ15" s="39">
        <f t="shared" si="18"/>
        <v>1035.127279</v>
      </c>
      <c r="BK15" s="39">
        <f t="shared" si="18"/>
        <v>1075.085075</v>
      </c>
      <c r="BL15" s="39">
        <f t="shared" si="18"/>
        <v>1115.361499</v>
      </c>
      <c r="BM15" s="39">
        <f t="shared" si="18"/>
        <v>1155.959093</v>
      </c>
      <c r="BN15" s="39">
        <f t="shared" si="18"/>
        <v>1196.880418</v>
      </c>
      <c r="BO15" s="39">
        <f t="shared" si="18"/>
        <v>1238.128056</v>
      </c>
      <c r="BP15" s="39">
        <f t="shared" si="18"/>
        <v>1279.704608</v>
      </c>
      <c r="BQ15" s="39">
        <f t="shared" si="18"/>
        <v>1321.612697</v>
      </c>
      <c r="BR15" s="39">
        <f t="shared" si="18"/>
        <v>1363.854967</v>
      </c>
      <c r="BS15" s="39">
        <f t="shared" si="18"/>
        <v>1406.434083</v>
      </c>
      <c r="BT15" s="39">
        <f t="shared" si="18"/>
        <v>1449.352731</v>
      </c>
      <c r="BU15" s="15"/>
      <c r="BV15" s="49"/>
    </row>
    <row r="16" ht="12.0" customHeight="1">
      <c r="A16" s="15"/>
      <c r="B16" s="34" t="s">
        <v>28</v>
      </c>
      <c r="C16" s="46"/>
      <c r="D16" s="47"/>
      <c r="E16" s="47"/>
      <c r="F16" s="48"/>
      <c r="G16" s="47"/>
      <c r="H16" s="47"/>
      <c r="I16" s="47"/>
      <c r="J16" s="47"/>
      <c r="K16" s="47"/>
      <c r="L16" s="47"/>
      <c r="M16" s="39">
        <v>0.0</v>
      </c>
      <c r="N16" s="39">
        <f>N15*Parametros!$C$6</f>
        <v>1.2</v>
      </c>
      <c r="O16" s="39">
        <f>O15*Parametros!$C$6</f>
        <v>2.447932929</v>
      </c>
      <c r="P16" s="39">
        <f>P15*Parametros!$C$6</f>
        <v>3.745713426</v>
      </c>
      <c r="Q16" s="39">
        <f>Q15*Parametros!$C$6</f>
        <v>5.095332606</v>
      </c>
      <c r="R16" s="39">
        <f>R15*Parametros!$C$6</f>
        <v>6.498861121</v>
      </c>
      <c r="S16" s="39">
        <f>S15*Parametros!$C$6</f>
        <v>7.958452329</v>
      </c>
      <c r="T16" s="39">
        <f>T15*Parametros!$C$6</f>
        <v>9.476345606</v>
      </c>
      <c r="U16" s="39">
        <f>U15*Parametros!$C$6</f>
        <v>11.05486978</v>
      </c>
      <c r="V16" s="39">
        <f>V15*Parametros!$C$6</f>
        <v>12.69644668</v>
      </c>
      <c r="W16" s="39">
        <f>W15*Parametros!$C$6</f>
        <v>14.40359492</v>
      </c>
      <c r="X16" s="39">
        <f>X15*Parametros!$C$6</f>
        <v>16.17893366</v>
      </c>
      <c r="Y16" s="15"/>
      <c r="Z16" s="49"/>
      <c r="AA16" s="15"/>
      <c r="AB16" s="39">
        <f>AB15*Parametros!$C$6</f>
        <v>18.02518673</v>
      </c>
      <c r="AC16" s="39">
        <f>AC15*Parametros!$C$6</f>
        <v>19.94518673</v>
      </c>
      <c r="AD16" s="39">
        <f>AD15*Parametros!$C$6</f>
        <v>21.94187942</v>
      </c>
      <c r="AE16" s="39">
        <f>AE15*Parametros!$C$6</f>
        <v>24.01832821</v>
      </c>
      <c r="AF16" s="39">
        <f>AF15*Parametros!$C$6</f>
        <v>26.1777189</v>
      </c>
      <c r="AG16" s="39">
        <f>AG15*Parametros!$C$6</f>
        <v>28.42336453</v>
      </c>
      <c r="AH16" s="39">
        <f>AH15*Parametros!$C$6</f>
        <v>30.75871046</v>
      </c>
      <c r="AI16" s="39">
        <f>AI15*Parametros!$C$6</f>
        <v>33.1873397</v>
      </c>
      <c r="AJ16" s="39">
        <f>AJ15*Parametros!$C$6</f>
        <v>35.71297837</v>
      </c>
      <c r="AK16" s="39">
        <f>AK15*Parametros!$C$6</f>
        <v>38.33950143</v>
      </c>
      <c r="AL16" s="39">
        <f>AL15*Parametros!$C$6</f>
        <v>41.0709386</v>
      </c>
      <c r="AM16" s="39">
        <f>AM15*Parametros!$C$6</f>
        <v>43.9114806</v>
      </c>
      <c r="AN16" s="15"/>
      <c r="AO16" s="49"/>
      <c r="AP16" s="15"/>
      <c r="AQ16" s="39">
        <f>AQ15*Parametros!$C$6</f>
        <v>46.86548551</v>
      </c>
      <c r="AR16" s="39">
        <f>AR15*Parametros!$C$6</f>
        <v>49.88478707</v>
      </c>
      <c r="AS16" s="39">
        <f>AS15*Parametros!$C$6</f>
        <v>52.97082864</v>
      </c>
      <c r="AT16" s="39">
        <f>AT15*Parametros!$C$6</f>
        <v>56.12508546</v>
      </c>
      <c r="AU16" s="39">
        <f>AU15*Parametros!$C$6</f>
        <v>59.34906539</v>
      </c>
      <c r="AV16" s="39">
        <f>AV15*Parametros!$C$6</f>
        <v>62.64430963</v>
      </c>
      <c r="AW16" s="39">
        <f>AW15*Parametros!$C$6</f>
        <v>66.01239344</v>
      </c>
      <c r="AX16" s="39">
        <f>AX15*Parametros!$C$6</f>
        <v>69.45492688</v>
      </c>
      <c r="AY16" s="39">
        <f>AY15*Parametros!$C$6</f>
        <v>72.97355564</v>
      </c>
      <c r="AZ16" s="39">
        <f>AZ15*Parametros!$C$6</f>
        <v>76.56996175</v>
      </c>
      <c r="BA16" s="39">
        <f>BA15*Parametros!$C$6</f>
        <v>80.24586445</v>
      </c>
      <c r="BB16" s="39">
        <f>BB15*Parametros!$C$6</f>
        <v>84.00302095</v>
      </c>
      <c r="BC16" s="15"/>
      <c r="BD16" s="50"/>
      <c r="BE16" s="51"/>
      <c r="BF16" s="39">
        <f>BF15*Parametros!$C$6</f>
        <v>87.84322733</v>
      </c>
      <c r="BG16" s="39">
        <f>BG15*Parametros!$C$6</f>
        <v>91.71405606</v>
      </c>
      <c r="BH16" s="39">
        <f>BH15*Parametros!$C$6</f>
        <v>95.61575132</v>
      </c>
      <c r="BI16" s="39">
        <f>BI15*Parametros!$C$6</f>
        <v>99.54855924</v>
      </c>
      <c r="BJ16" s="39">
        <f>BJ15*Parametros!$C$6</f>
        <v>103.5127279</v>
      </c>
      <c r="BK16" s="39">
        <f>BK15*Parametros!$C$6</f>
        <v>107.5085075</v>
      </c>
      <c r="BL16" s="39">
        <f>BL15*Parametros!$C$6</f>
        <v>111.5361499</v>
      </c>
      <c r="BM16" s="39">
        <f>BM15*Parametros!$C$6</f>
        <v>115.5959093</v>
      </c>
      <c r="BN16" s="39">
        <f>BN15*Parametros!$C$6</f>
        <v>119.6880418</v>
      </c>
      <c r="BO16" s="39">
        <f>BO15*Parametros!$C$6</f>
        <v>123.8128056</v>
      </c>
      <c r="BP16" s="39">
        <f>BP15*Parametros!$C$6</f>
        <v>127.9704608</v>
      </c>
      <c r="BQ16" s="39">
        <f>BQ15*Parametros!$C$6</f>
        <v>132.1612697</v>
      </c>
      <c r="BR16" s="39">
        <f>BR15*Parametros!$C$6</f>
        <v>136.3854967</v>
      </c>
      <c r="BS16" s="39">
        <f>BS15*Parametros!$C$6</f>
        <v>140.6434083</v>
      </c>
      <c r="BT16" s="39">
        <f>BT15*Parametros!$C$6</f>
        <v>144.9352731</v>
      </c>
      <c r="BU16" s="15"/>
      <c r="BV16" s="49"/>
    </row>
    <row r="17" ht="12.0" customHeight="1">
      <c r="A17" s="15"/>
      <c r="B17" s="53" t="s">
        <v>3</v>
      </c>
      <c r="C17" s="46" t="str">
        <f t="shared" ref="C17:H17" si="19">+C$9*#REF!</f>
        <v>#REF!</v>
      </c>
      <c r="D17" s="47" t="str">
        <f t="shared" si="19"/>
        <v>#REF!</v>
      </c>
      <c r="E17" s="47" t="str">
        <f t="shared" si="19"/>
        <v>#REF!</v>
      </c>
      <c r="F17" s="48" t="str">
        <f t="shared" si="19"/>
        <v>#REF!</v>
      </c>
      <c r="G17" s="54" t="str">
        <f t="shared" si="19"/>
        <v>#REF!</v>
      </c>
      <c r="H17" s="54" t="str">
        <f t="shared" si="19"/>
        <v>#REF!</v>
      </c>
      <c r="I17" s="54"/>
      <c r="J17" s="54"/>
      <c r="K17" s="54"/>
      <c r="L17" s="54"/>
      <c r="M17" s="39">
        <f>(M18+M19-M20)*Parametros!$C$4</f>
        <v>594</v>
      </c>
      <c r="N17" s="39">
        <f>(N18+N19-N20)*Parametros!$C$4</f>
        <v>1152.3268</v>
      </c>
      <c r="O17" s="39">
        <f>(O18+O19-O20)*Parametros!$C$4</f>
        <v>1732.955466</v>
      </c>
      <c r="P17" s="39">
        <f>(P18+P19-P20)*Parametros!$C$4</f>
        <v>2336.776826</v>
      </c>
      <c r="Q17" s="39">
        <f>(Q18+Q19-Q20)*Parametros!$C$4</f>
        <v>2964.717291</v>
      </c>
      <c r="R17" s="39">
        <f>(R18+R19-R20)*Parametros!$C$4</f>
        <v>3617.740277</v>
      </c>
      <c r="S17" s="39">
        <f>(S18+S19-S20)*Parametros!$C$4</f>
        <v>4296.847685</v>
      </c>
      <c r="T17" s="39">
        <f>(T18+T19-T20)*Parametros!$C$4</f>
        <v>5003.081431</v>
      </c>
      <c r="U17" s="39">
        <f>(U18+U19-U20)*Parametros!$C$4</f>
        <v>5737.525055</v>
      </c>
      <c r="V17" s="39">
        <f>(V18+V19-V20)*Parametros!$C$4</f>
        <v>6501.305373</v>
      </c>
      <c r="W17" s="39">
        <f>(W18+W19-W20)*Parametros!$C$4</f>
        <v>7295.594215</v>
      </c>
      <c r="X17" s="39">
        <f>(X18+X19-X20)*Parametros!$C$4</f>
        <v>8121.610216</v>
      </c>
      <c r="Y17" s="15"/>
      <c r="Z17" s="49"/>
      <c r="AA17" s="15"/>
      <c r="AB17" s="39">
        <f>(AB18+AB19-AB20)*Parametros!$C$4</f>
        <v>8980.62069</v>
      </c>
      <c r="AC17" s="39">
        <f>(AC18+AC19-AC20)*Parametros!$C$4</f>
        <v>9873.943569</v>
      </c>
      <c r="AD17" s="39">
        <f>(AD18+AD19-AD20)*Parametros!$C$4</f>
        <v>10802.94943</v>
      </c>
      <c r="AE17" s="39">
        <f>(AE18+AE19-AE20)*Parametros!$C$4</f>
        <v>11769.06361</v>
      </c>
      <c r="AF17" s="39">
        <f>(AF18+AF19-AF20)*Parametros!$C$4</f>
        <v>12773.76835</v>
      </c>
      <c r="AG17" s="39">
        <f>(AG18+AG19-AG20)*Parametros!$C$4</f>
        <v>13818.60513</v>
      </c>
      <c r="AH17" s="39">
        <f>(AH18+AH19-AH20)*Parametros!$C$4</f>
        <v>14905.17698</v>
      </c>
      <c r="AI17" s="39">
        <f>(AI18+AI19-AI20)*Parametros!$C$4</f>
        <v>16035.15098</v>
      </c>
      <c r="AJ17" s="39">
        <f>(AJ18+AJ19-AJ20)*Parametros!$C$4</f>
        <v>17210.26078</v>
      </c>
      <c r="AK17" s="39">
        <f>(AK18+AK19-AK20)*Parametros!$C$4</f>
        <v>18432.30929</v>
      </c>
      <c r="AL17" s="39">
        <f>(AL18+AL19-AL20)*Parametros!$C$4</f>
        <v>19703.17143</v>
      </c>
      <c r="AM17" s="39">
        <f>(AM18+AM19-AM20)*Parametros!$C$4</f>
        <v>21024.79704</v>
      </c>
      <c r="AN17" s="15"/>
      <c r="AO17" s="49"/>
      <c r="AP17" s="15"/>
      <c r="AQ17" s="39">
        <f>(AQ18+AQ19-AQ20)*Parametros!$C$4</f>
        <v>22373.12807</v>
      </c>
      <c r="AR17" s="39">
        <f>(AR18+AR19-AR20)*Parametros!$C$4</f>
        <v>23751.26322</v>
      </c>
      <c r="AS17" s="39">
        <f>(AS18+AS19-AS20)*Parametros!$C$4</f>
        <v>25159.86128</v>
      </c>
      <c r="AT17" s="39">
        <f>(AT18+AT19-AT20)*Parametros!$C$4</f>
        <v>26599.59564</v>
      </c>
      <c r="AU17" s="39">
        <f>(AU18+AU19-AU20)*Parametros!$C$4</f>
        <v>28071.15453</v>
      </c>
      <c r="AV17" s="39">
        <f>(AV18+AV19-AV20)*Parametros!$C$4</f>
        <v>29575.24143</v>
      </c>
      <c r="AW17" s="39">
        <f>(AW18+AW19-AW20)*Parametros!$C$4</f>
        <v>31112.57533</v>
      </c>
      <c r="AX17" s="39">
        <f>(AX18+AX19-AX20)*Parametros!$C$4</f>
        <v>32683.89116</v>
      </c>
      <c r="AY17" s="39">
        <f>(AY18+AY19-AY20)*Parametros!$C$4</f>
        <v>34289.94006</v>
      </c>
      <c r="AZ17" s="39">
        <f>(AZ18+AZ19-AZ20)*Parametros!$C$4</f>
        <v>35931.48979</v>
      </c>
      <c r="BA17" s="39">
        <f>(BA18+BA19-BA20)*Parametros!$C$4</f>
        <v>37609.32508</v>
      </c>
      <c r="BB17" s="39">
        <f>(BB18+BB19-BB20)*Parametros!$C$4</f>
        <v>39324.24799</v>
      </c>
      <c r="BC17" s="15"/>
      <c r="BD17" s="50"/>
      <c r="BE17" s="51"/>
      <c r="BF17" s="39">
        <f>(BF18+BF19-BF20)*Parametros!$C$4</f>
        <v>41050.218</v>
      </c>
      <c r="BG17" s="39">
        <f>(BG18+BG19-BG20)*Parametros!$C$4</f>
        <v>42789.95113</v>
      </c>
      <c r="BH17" s="39">
        <f>(BH18+BH19-BH20)*Parametros!$C$4</f>
        <v>44543.55714</v>
      </c>
      <c r="BI17" s="39">
        <f>(BI18+BI19-BI20)*Parametros!$C$4</f>
        <v>46311.14664</v>
      </c>
      <c r="BJ17" s="39">
        <f>(BJ18+BJ19-BJ20)*Parametros!$C$4</f>
        <v>48092.83116</v>
      </c>
      <c r="BK17" s="39">
        <f>(BK18+BK19-BK20)*Parametros!$C$4</f>
        <v>49888.72308</v>
      </c>
      <c r="BL17" s="39">
        <f>(BL18+BL19-BL20)*Parametros!$C$4</f>
        <v>51698.93569</v>
      </c>
      <c r="BM17" s="39">
        <f>(BM18+BM19-BM20)*Parametros!$C$4</f>
        <v>53523.58319</v>
      </c>
      <c r="BN17" s="39">
        <f>(BN18+BN19-BN20)*Parametros!$C$4</f>
        <v>55362.78069</v>
      </c>
      <c r="BO17" s="39">
        <f>(BO18+BO19-BO20)*Parametros!$C$4</f>
        <v>57216.6442</v>
      </c>
      <c r="BP17" s="39">
        <f>(BP18+BP19-BP20)*Parametros!$C$4</f>
        <v>59085.29069</v>
      </c>
      <c r="BQ17" s="39">
        <f>(BQ18+BQ19-BQ20)*Parametros!$C$4</f>
        <v>60968.83802</v>
      </c>
      <c r="BR17" s="39">
        <f>(BR18+BR19-BR20)*Parametros!$C$4</f>
        <v>62867.40503</v>
      </c>
      <c r="BS17" s="39">
        <f>(BS18+BS19-BS20)*Parametros!$C$4</f>
        <v>64781.11147</v>
      </c>
      <c r="BT17" s="39">
        <f>(BT18+BT19-BT20)*Parametros!$C$4</f>
        <v>66710.07808</v>
      </c>
      <c r="BU17" s="15"/>
      <c r="BV17" s="49"/>
    </row>
    <row r="18" ht="12.0" customHeight="1">
      <c r="A18" s="15"/>
      <c r="B18" s="34" t="s">
        <v>26</v>
      </c>
      <c r="C18" s="46"/>
      <c r="D18" s="47"/>
      <c r="E18" s="47"/>
      <c r="F18" s="48"/>
      <c r="G18" s="54"/>
      <c r="H18" s="54"/>
      <c r="I18" s="54"/>
      <c r="J18" s="54"/>
      <c r="K18" s="54"/>
      <c r="L18" s="54"/>
      <c r="M18" s="52">
        <f>Parametros!C8*Parametros!D4</f>
        <v>6</v>
      </c>
      <c r="N18" s="39">
        <f t="shared" ref="N18:X18" si="20">+M18*(1+$Z$10)^(1/12)</f>
        <v>6.239664646</v>
      </c>
      <c r="O18" s="39">
        <f t="shared" si="20"/>
        <v>6.488902483</v>
      </c>
      <c r="P18" s="39">
        <f t="shared" si="20"/>
        <v>6.748095902</v>
      </c>
      <c r="Q18" s="39">
        <f t="shared" si="20"/>
        <v>7.017642572</v>
      </c>
      <c r="R18" s="39">
        <f t="shared" si="20"/>
        <v>7.297956042</v>
      </c>
      <c r="S18" s="39">
        <f t="shared" si="20"/>
        <v>7.589466384</v>
      </c>
      <c r="T18" s="39">
        <f t="shared" si="20"/>
        <v>7.892620847</v>
      </c>
      <c r="U18" s="39">
        <f t="shared" si="20"/>
        <v>8.207884544</v>
      </c>
      <c r="V18" s="39">
        <f t="shared" si="20"/>
        <v>8.535741168</v>
      </c>
      <c r="W18" s="39">
        <f t="shared" si="20"/>
        <v>8.876693733</v>
      </c>
      <c r="X18" s="39">
        <f t="shared" si="20"/>
        <v>9.231265343</v>
      </c>
      <c r="Y18" s="15"/>
      <c r="Z18" s="49"/>
      <c r="AA18" s="15"/>
      <c r="AB18" s="39">
        <f>+X18*(1+$AO$10)^(1/12)</f>
        <v>9.6</v>
      </c>
      <c r="AC18" s="39">
        <f t="shared" ref="AC18:AM18" si="21">+AB18*(1+$AO$10)^(1/12)</f>
        <v>9.983463434</v>
      </c>
      <c r="AD18" s="39">
        <f t="shared" si="21"/>
        <v>10.38224397</v>
      </c>
      <c r="AE18" s="39">
        <f t="shared" si="21"/>
        <v>10.79695344</v>
      </c>
      <c r="AF18" s="39">
        <f t="shared" si="21"/>
        <v>11.22822811</v>
      </c>
      <c r="AG18" s="39">
        <f t="shared" si="21"/>
        <v>11.67672967</v>
      </c>
      <c r="AH18" s="39">
        <f t="shared" si="21"/>
        <v>12.14314622</v>
      </c>
      <c r="AI18" s="39">
        <f t="shared" si="21"/>
        <v>12.62819336</v>
      </c>
      <c r="AJ18" s="39">
        <f t="shared" si="21"/>
        <v>13.13261527</v>
      </c>
      <c r="AK18" s="39">
        <f t="shared" si="21"/>
        <v>13.65718587</v>
      </c>
      <c r="AL18" s="39">
        <f t="shared" si="21"/>
        <v>14.20270997</v>
      </c>
      <c r="AM18" s="39">
        <f t="shared" si="21"/>
        <v>14.77002455</v>
      </c>
      <c r="AN18" s="15"/>
      <c r="AO18" s="49"/>
      <c r="AP18" s="15"/>
      <c r="AQ18" s="39">
        <f>+AM18*(1+$BD$10)^(1/12)</f>
        <v>15.09650783</v>
      </c>
      <c r="AR18" s="39">
        <f t="shared" ref="AR18:BB18" si="22">+AQ18*(1+$BD$10)^(1/12)</f>
        <v>15.43020784</v>
      </c>
      <c r="AS18" s="39">
        <f t="shared" si="22"/>
        <v>15.7712841</v>
      </c>
      <c r="AT18" s="39">
        <f t="shared" si="22"/>
        <v>16.11989968</v>
      </c>
      <c r="AU18" s="39">
        <f t="shared" si="22"/>
        <v>16.4762212</v>
      </c>
      <c r="AV18" s="39">
        <f t="shared" si="22"/>
        <v>16.84041902</v>
      </c>
      <c r="AW18" s="39">
        <f t="shared" si="22"/>
        <v>17.21266723</v>
      </c>
      <c r="AX18" s="39">
        <f t="shared" si="22"/>
        <v>17.59314378</v>
      </c>
      <c r="AY18" s="39">
        <f t="shared" si="22"/>
        <v>17.98203056</v>
      </c>
      <c r="AZ18" s="39">
        <f t="shared" si="22"/>
        <v>18.37951346</v>
      </c>
      <c r="BA18" s="39">
        <f t="shared" si="22"/>
        <v>18.78578251</v>
      </c>
      <c r="BB18" s="39">
        <f t="shared" si="22"/>
        <v>19.20103191</v>
      </c>
      <c r="BC18" s="15"/>
      <c r="BD18" s="50"/>
      <c r="BE18" s="51"/>
      <c r="BF18" s="39">
        <f>+BB18*(1+$BV$10)^(1/12)</f>
        <v>19.35414364</v>
      </c>
      <c r="BG18" s="39">
        <f t="shared" ref="BG18:BT18" si="23">+BF18*(1+$BV$10)^(1/12)</f>
        <v>19.5084763</v>
      </c>
      <c r="BH18" s="39">
        <f t="shared" si="23"/>
        <v>19.66403963</v>
      </c>
      <c r="BI18" s="39">
        <f t="shared" si="23"/>
        <v>19.82084344</v>
      </c>
      <c r="BJ18" s="39">
        <f t="shared" si="23"/>
        <v>19.97889763</v>
      </c>
      <c r="BK18" s="39">
        <f t="shared" si="23"/>
        <v>20.13821216</v>
      </c>
      <c r="BL18" s="39">
        <f t="shared" si="23"/>
        <v>20.2987971</v>
      </c>
      <c r="BM18" s="39">
        <f t="shared" si="23"/>
        <v>20.46066256</v>
      </c>
      <c r="BN18" s="39">
        <f t="shared" si="23"/>
        <v>20.62381875</v>
      </c>
      <c r="BO18" s="39">
        <f t="shared" si="23"/>
        <v>20.78827598</v>
      </c>
      <c r="BP18" s="39">
        <f t="shared" si="23"/>
        <v>20.95404461</v>
      </c>
      <c r="BQ18" s="39">
        <f t="shared" si="23"/>
        <v>21.1211351</v>
      </c>
      <c r="BR18" s="39">
        <f t="shared" si="23"/>
        <v>21.289558</v>
      </c>
      <c r="BS18" s="39">
        <f t="shared" si="23"/>
        <v>21.45932393</v>
      </c>
      <c r="BT18" s="39">
        <f t="shared" si="23"/>
        <v>21.63044359</v>
      </c>
      <c r="BU18" s="15"/>
      <c r="BV18" s="49"/>
    </row>
    <row r="19" ht="12.0" customHeight="1">
      <c r="A19" s="15"/>
      <c r="B19" s="34" t="s">
        <v>27</v>
      </c>
      <c r="C19" s="55"/>
      <c r="D19" s="56"/>
      <c r="E19" s="56"/>
      <c r="F19" s="57"/>
      <c r="G19" s="58"/>
      <c r="H19" s="58"/>
      <c r="I19" s="58"/>
      <c r="J19" s="58"/>
      <c r="K19" s="58"/>
      <c r="L19" s="58"/>
      <c r="M19" s="39">
        <v>0.0</v>
      </c>
      <c r="N19" s="39">
        <f>M18</f>
        <v>6</v>
      </c>
      <c r="O19" s="39">
        <f t="shared" ref="O19:X19" si="24">N19+N18</f>
        <v>12.23966465</v>
      </c>
      <c r="P19" s="39">
        <f t="shared" si="24"/>
        <v>18.72856713</v>
      </c>
      <c r="Q19" s="39">
        <f t="shared" si="24"/>
        <v>25.47666303</v>
      </c>
      <c r="R19" s="39">
        <f t="shared" si="24"/>
        <v>32.4943056</v>
      </c>
      <c r="S19" s="39">
        <f t="shared" si="24"/>
        <v>39.79226165</v>
      </c>
      <c r="T19" s="39">
        <f t="shared" si="24"/>
        <v>47.38172803</v>
      </c>
      <c r="U19" s="39">
        <f t="shared" si="24"/>
        <v>55.27434888</v>
      </c>
      <c r="V19" s="39">
        <f t="shared" si="24"/>
        <v>63.48223342</v>
      </c>
      <c r="W19" s="39">
        <f t="shared" si="24"/>
        <v>72.01797459</v>
      </c>
      <c r="X19" s="39">
        <f t="shared" si="24"/>
        <v>80.89466832</v>
      </c>
      <c r="Y19" s="15"/>
      <c r="Z19" s="59"/>
      <c r="AA19" s="15"/>
      <c r="AB19" s="39">
        <f>X19+X18</f>
        <v>90.12593366</v>
      </c>
      <c r="AC19" s="39">
        <f>AB18+AB19</f>
        <v>99.72593366</v>
      </c>
      <c r="AD19" s="39">
        <f t="shared" ref="AD19:AM19" si="25">AC19+AC18</f>
        <v>109.7093971</v>
      </c>
      <c r="AE19" s="39">
        <f t="shared" si="25"/>
        <v>120.0916411</v>
      </c>
      <c r="AF19" s="39">
        <f t="shared" si="25"/>
        <v>130.8885945</v>
      </c>
      <c r="AG19" s="39">
        <f t="shared" si="25"/>
        <v>142.1168226</v>
      </c>
      <c r="AH19" s="39">
        <f t="shared" si="25"/>
        <v>153.7935523</v>
      </c>
      <c r="AI19" s="39">
        <f t="shared" si="25"/>
        <v>165.9366985</v>
      </c>
      <c r="AJ19" s="39">
        <f t="shared" si="25"/>
        <v>178.5648919</v>
      </c>
      <c r="AK19" s="39">
        <f t="shared" si="25"/>
        <v>191.6975071</v>
      </c>
      <c r="AL19" s="39">
        <f t="shared" si="25"/>
        <v>205.354693</v>
      </c>
      <c r="AM19" s="39">
        <f t="shared" si="25"/>
        <v>219.557403</v>
      </c>
      <c r="AN19" s="15"/>
      <c r="AO19" s="59"/>
      <c r="AP19" s="15"/>
      <c r="AQ19" s="39">
        <f>AM19+AM18</f>
        <v>234.3274275</v>
      </c>
      <c r="AR19" s="39">
        <f t="shared" ref="AR19:BB19" si="26">AQ19+AQ18</f>
        <v>249.4239354</v>
      </c>
      <c r="AS19" s="39">
        <f t="shared" si="26"/>
        <v>264.8541432</v>
      </c>
      <c r="AT19" s="39">
        <f t="shared" si="26"/>
        <v>280.6254273</v>
      </c>
      <c r="AU19" s="39">
        <f t="shared" si="26"/>
        <v>296.745327</v>
      </c>
      <c r="AV19" s="39">
        <f t="shared" si="26"/>
        <v>313.2215482</v>
      </c>
      <c r="AW19" s="39">
        <f t="shared" si="26"/>
        <v>330.0619672</v>
      </c>
      <c r="AX19" s="39">
        <f t="shared" si="26"/>
        <v>347.2746344</v>
      </c>
      <c r="AY19" s="39">
        <f t="shared" si="26"/>
        <v>364.8677782</v>
      </c>
      <c r="AZ19" s="39">
        <f t="shared" si="26"/>
        <v>382.8498088</v>
      </c>
      <c r="BA19" s="39">
        <f t="shared" si="26"/>
        <v>401.2293222</v>
      </c>
      <c r="BB19" s="39">
        <f t="shared" si="26"/>
        <v>420.0151047</v>
      </c>
      <c r="BC19" s="15"/>
      <c r="BD19" s="60"/>
      <c r="BE19" s="61"/>
      <c r="BF19" s="39">
        <f>BB19+BB18</f>
        <v>439.2161367</v>
      </c>
      <c r="BG19" s="39">
        <f t="shared" ref="BG19:BT19" si="27">BF19+BF18</f>
        <v>458.5702803</v>
      </c>
      <c r="BH19" s="39">
        <f t="shared" si="27"/>
        <v>478.0787566</v>
      </c>
      <c r="BI19" s="39">
        <f t="shared" si="27"/>
        <v>497.7427962</v>
      </c>
      <c r="BJ19" s="39">
        <f t="shared" si="27"/>
        <v>517.5636397</v>
      </c>
      <c r="BK19" s="39">
        <f t="shared" si="27"/>
        <v>537.5425373</v>
      </c>
      <c r="BL19" s="39">
        <f t="shared" si="27"/>
        <v>557.6807494</v>
      </c>
      <c r="BM19" s="39">
        <f t="shared" si="27"/>
        <v>577.9795465</v>
      </c>
      <c r="BN19" s="39">
        <f t="shared" si="27"/>
        <v>598.4402091</v>
      </c>
      <c r="BO19" s="39">
        <f t="shared" si="27"/>
        <v>619.0640279</v>
      </c>
      <c r="BP19" s="39">
        <f t="shared" si="27"/>
        <v>639.8523038</v>
      </c>
      <c r="BQ19" s="39">
        <f t="shared" si="27"/>
        <v>660.8063484</v>
      </c>
      <c r="BR19" s="39">
        <f t="shared" si="27"/>
        <v>681.9274835</v>
      </c>
      <c r="BS19" s="39">
        <f t="shared" si="27"/>
        <v>703.2170415</v>
      </c>
      <c r="BT19" s="39">
        <f t="shared" si="27"/>
        <v>724.6763655</v>
      </c>
      <c r="BU19" s="15"/>
      <c r="BV19" s="59"/>
    </row>
    <row r="20" ht="12.0" customHeight="1">
      <c r="A20" s="15"/>
      <c r="B20" s="34" t="s">
        <v>28</v>
      </c>
      <c r="C20" s="55"/>
      <c r="D20" s="56"/>
      <c r="E20" s="56"/>
      <c r="F20" s="57"/>
      <c r="G20" s="58"/>
      <c r="H20" s="58"/>
      <c r="I20" s="58"/>
      <c r="J20" s="58"/>
      <c r="K20" s="58"/>
      <c r="L20" s="58"/>
      <c r="M20" s="39">
        <v>0.0</v>
      </c>
      <c r="N20" s="39">
        <f>N19*Parametros!$C$6</f>
        <v>0.6</v>
      </c>
      <c r="O20" s="39">
        <f>O19*Parametros!$C$6</f>
        <v>1.223966465</v>
      </c>
      <c r="P20" s="39">
        <f>P19*Parametros!$C$6</f>
        <v>1.872856713</v>
      </c>
      <c r="Q20" s="39">
        <f>Q19*Parametros!$C$6</f>
        <v>2.547666303</v>
      </c>
      <c r="R20" s="39">
        <f>R19*Parametros!$C$6</f>
        <v>3.24943056</v>
      </c>
      <c r="S20" s="39">
        <f>S19*Parametros!$C$6</f>
        <v>3.979226165</v>
      </c>
      <c r="T20" s="39">
        <f>T19*Parametros!$C$6</f>
        <v>4.738172803</v>
      </c>
      <c r="U20" s="39">
        <f>U19*Parametros!$C$6</f>
        <v>5.527434888</v>
      </c>
      <c r="V20" s="39">
        <f>V19*Parametros!$C$6</f>
        <v>6.348223342</v>
      </c>
      <c r="W20" s="39">
        <f>W19*Parametros!$C$6</f>
        <v>7.201797459</v>
      </c>
      <c r="X20" s="39">
        <f>X19*Parametros!$C$6</f>
        <v>8.089466832</v>
      </c>
      <c r="Y20" s="15"/>
      <c r="Z20" s="59"/>
      <c r="AA20" s="15"/>
      <c r="AB20" s="39">
        <f>AB19*Parametros!$C$6</f>
        <v>9.012593366</v>
      </c>
      <c r="AC20" s="39">
        <f>AC19*Parametros!$C$6</f>
        <v>9.972593366</v>
      </c>
      <c r="AD20" s="39">
        <f>AD19*Parametros!$C$6</f>
        <v>10.97093971</v>
      </c>
      <c r="AE20" s="39">
        <f>AE19*Parametros!$C$6</f>
        <v>12.00916411</v>
      </c>
      <c r="AF20" s="39">
        <f>AF19*Parametros!$C$6</f>
        <v>13.08885945</v>
      </c>
      <c r="AG20" s="39">
        <f>AG19*Parametros!$C$6</f>
        <v>14.21168226</v>
      </c>
      <c r="AH20" s="39">
        <f>AH19*Parametros!$C$6</f>
        <v>15.37935523</v>
      </c>
      <c r="AI20" s="39">
        <f>AI19*Parametros!$C$6</f>
        <v>16.59366985</v>
      </c>
      <c r="AJ20" s="39">
        <f>AJ19*Parametros!$C$6</f>
        <v>17.85648919</v>
      </c>
      <c r="AK20" s="39">
        <f>AK19*Parametros!$C$6</f>
        <v>19.16975071</v>
      </c>
      <c r="AL20" s="39">
        <f>AL19*Parametros!$C$6</f>
        <v>20.5354693</v>
      </c>
      <c r="AM20" s="39">
        <f>AM19*Parametros!$C$6</f>
        <v>21.9557403</v>
      </c>
      <c r="AN20" s="15"/>
      <c r="AO20" s="59"/>
      <c r="AP20" s="15"/>
      <c r="AQ20" s="39">
        <f>AQ19*Parametros!$C$6</f>
        <v>23.43274275</v>
      </c>
      <c r="AR20" s="39">
        <f>AR19*Parametros!$C$6</f>
        <v>24.94239354</v>
      </c>
      <c r="AS20" s="39">
        <f>AS19*Parametros!$C$6</f>
        <v>26.48541432</v>
      </c>
      <c r="AT20" s="39">
        <f>AT19*Parametros!$C$6</f>
        <v>28.06254273</v>
      </c>
      <c r="AU20" s="39">
        <f>AU19*Parametros!$C$6</f>
        <v>29.6745327</v>
      </c>
      <c r="AV20" s="39">
        <f>AV19*Parametros!$C$6</f>
        <v>31.32215482</v>
      </c>
      <c r="AW20" s="39">
        <f>AW19*Parametros!$C$6</f>
        <v>33.00619672</v>
      </c>
      <c r="AX20" s="39">
        <f>AX19*Parametros!$C$6</f>
        <v>34.72746344</v>
      </c>
      <c r="AY20" s="39">
        <f>AY19*Parametros!$C$6</f>
        <v>36.48677782</v>
      </c>
      <c r="AZ20" s="39">
        <f>AZ19*Parametros!$C$6</f>
        <v>38.28498088</v>
      </c>
      <c r="BA20" s="39">
        <f>BA19*Parametros!$C$6</f>
        <v>40.12293222</v>
      </c>
      <c r="BB20" s="39">
        <f>BB19*Parametros!$C$6</f>
        <v>42.00151047</v>
      </c>
      <c r="BC20" s="15"/>
      <c r="BD20" s="60"/>
      <c r="BE20" s="61"/>
      <c r="BF20" s="39">
        <f>BF19*Parametros!$C$6</f>
        <v>43.92161367</v>
      </c>
      <c r="BG20" s="39">
        <f>BG19*Parametros!$C$6</f>
        <v>45.85702803</v>
      </c>
      <c r="BH20" s="39">
        <f>BH19*Parametros!$C$6</f>
        <v>47.80787566</v>
      </c>
      <c r="BI20" s="39">
        <f>BI19*Parametros!$C$6</f>
        <v>49.77427962</v>
      </c>
      <c r="BJ20" s="39">
        <f>BJ19*Parametros!$C$6</f>
        <v>51.75636397</v>
      </c>
      <c r="BK20" s="39">
        <f>BK19*Parametros!$C$6</f>
        <v>53.75425373</v>
      </c>
      <c r="BL20" s="39">
        <f>BL19*Parametros!$C$6</f>
        <v>55.76807494</v>
      </c>
      <c r="BM20" s="39">
        <f>BM19*Parametros!$C$6</f>
        <v>57.79795465</v>
      </c>
      <c r="BN20" s="39">
        <f>BN19*Parametros!$C$6</f>
        <v>59.84402091</v>
      </c>
      <c r="BO20" s="39">
        <f>BO19*Parametros!$C$6</f>
        <v>61.90640279</v>
      </c>
      <c r="BP20" s="39">
        <f>BP19*Parametros!$C$6</f>
        <v>63.98523038</v>
      </c>
      <c r="BQ20" s="39">
        <f>BQ19*Parametros!$C$6</f>
        <v>66.08063484</v>
      </c>
      <c r="BR20" s="39">
        <f>BR19*Parametros!$C$6</f>
        <v>68.19274835</v>
      </c>
      <c r="BS20" s="39">
        <f>BS19*Parametros!$C$6</f>
        <v>70.32170415</v>
      </c>
      <c r="BT20" s="39">
        <f>BT19*Parametros!$C$6</f>
        <v>72.46763655</v>
      </c>
      <c r="BU20" s="15"/>
      <c r="BV20" s="59"/>
    </row>
    <row r="21" ht="12.0" customHeight="1">
      <c r="A21" s="15"/>
      <c r="B21" s="62" t="s">
        <v>29</v>
      </c>
      <c r="C21" s="63" t="str">
        <f>+C17*C19+'Monthly data'!#REF!*'Monthly data'!#REF!*C19</f>
        <v>#ERROR!</v>
      </c>
      <c r="D21" s="64" t="str">
        <f>+D17*D19+'Monthly data'!#REF!*'Monthly data'!#REF!*D19</f>
        <v>#ERROR!</v>
      </c>
      <c r="E21" s="64" t="str">
        <f>+E17*E19+'Monthly data'!#REF!*'Monthly data'!#REF!*E19</f>
        <v>#ERROR!</v>
      </c>
      <c r="F21" s="65" t="str">
        <f>+F17*F19+'Monthly data'!#REF!*'Monthly data'!#REF!*F19</f>
        <v>#ERROR!</v>
      </c>
      <c r="G21" s="66" t="str">
        <f>+G17*G19+'Monthly data'!#REF!*'Monthly data'!#REF!*G19</f>
        <v>#ERROR!</v>
      </c>
      <c r="H21" s="66" t="str">
        <f>+H17*H19+'Monthly data'!#REF!*'Monthly data'!#REF!*H19</f>
        <v>#ERROR!</v>
      </c>
      <c r="I21" s="66"/>
      <c r="J21" s="66"/>
      <c r="K21" s="66"/>
      <c r="L21" s="66"/>
      <c r="M21" s="67">
        <f t="shared" ref="M21:X21" si="28">M9+M13+M17</f>
        <v>2190</v>
      </c>
      <c r="N21" s="67">
        <f t="shared" si="28"/>
        <v>4248.477596</v>
      </c>
      <c r="O21" s="67">
        <f t="shared" si="28"/>
        <v>6389.179242</v>
      </c>
      <c r="P21" s="67">
        <f t="shared" si="28"/>
        <v>8615.389306</v>
      </c>
      <c r="Q21" s="67">
        <f t="shared" si="28"/>
        <v>10930.52334</v>
      </c>
      <c r="R21" s="67">
        <f t="shared" si="28"/>
        <v>13338.13335</v>
      </c>
      <c r="S21" s="67">
        <f t="shared" si="28"/>
        <v>15841.91318</v>
      </c>
      <c r="T21" s="67">
        <f t="shared" si="28"/>
        <v>18445.70427</v>
      </c>
      <c r="U21" s="67">
        <f t="shared" si="28"/>
        <v>21153.50146</v>
      </c>
      <c r="V21" s="67">
        <f t="shared" si="28"/>
        <v>23969.45921</v>
      </c>
      <c r="W21" s="67">
        <f t="shared" si="28"/>
        <v>26897.89786</v>
      </c>
      <c r="X21" s="67">
        <f t="shared" si="28"/>
        <v>29943.31039</v>
      </c>
      <c r="Y21" s="15"/>
      <c r="Z21" s="68"/>
      <c r="AA21" s="15"/>
      <c r="AB21" s="67">
        <f t="shared" ref="AB21:AM21" si="29">AB9+AB13+AB17</f>
        <v>33110.36921</v>
      </c>
      <c r="AC21" s="67">
        <f t="shared" si="29"/>
        <v>36403.93336</v>
      </c>
      <c r="AD21" s="67">
        <f t="shared" si="29"/>
        <v>39829.056</v>
      </c>
      <c r="AE21" s="67">
        <f t="shared" si="29"/>
        <v>43390.9921</v>
      </c>
      <c r="AF21" s="67">
        <f t="shared" si="29"/>
        <v>47095.20656</v>
      </c>
      <c r="AG21" s="67">
        <f t="shared" si="29"/>
        <v>50947.38256</v>
      </c>
      <c r="AH21" s="67">
        <f t="shared" si="29"/>
        <v>54953.4303</v>
      </c>
      <c r="AI21" s="67">
        <f t="shared" si="29"/>
        <v>59119.49604</v>
      </c>
      <c r="AJ21" s="67">
        <f t="shared" si="29"/>
        <v>63451.97155</v>
      </c>
      <c r="AK21" s="67">
        <f t="shared" si="29"/>
        <v>67957.50394</v>
      </c>
      <c r="AL21" s="67">
        <f t="shared" si="29"/>
        <v>72643.00579</v>
      </c>
      <c r="AM21" s="67">
        <f t="shared" si="29"/>
        <v>77515.66584</v>
      </c>
      <c r="AN21" s="15"/>
      <c r="AO21" s="68"/>
      <c r="AP21" s="15"/>
      <c r="AQ21" s="67">
        <f t="shared" ref="AQ21:BB21" si="30">AQ9+AQ13+AQ17</f>
        <v>82486.7853</v>
      </c>
      <c r="AR21" s="67">
        <f t="shared" si="30"/>
        <v>87567.78862</v>
      </c>
      <c r="AS21" s="67">
        <f t="shared" si="30"/>
        <v>92761.10474</v>
      </c>
      <c r="AT21" s="67">
        <f t="shared" si="30"/>
        <v>98069.21625</v>
      </c>
      <c r="AU21" s="67">
        <f t="shared" si="30"/>
        <v>103494.6606</v>
      </c>
      <c r="AV21" s="67">
        <f t="shared" si="30"/>
        <v>109040.0315</v>
      </c>
      <c r="AW21" s="67">
        <f t="shared" si="30"/>
        <v>114707.9798</v>
      </c>
      <c r="AX21" s="67">
        <f t="shared" si="30"/>
        <v>120501.2149</v>
      </c>
      <c r="AY21" s="67">
        <f t="shared" si="30"/>
        <v>126422.5063</v>
      </c>
      <c r="AZ21" s="67">
        <f t="shared" si="30"/>
        <v>132474.6846</v>
      </c>
      <c r="BA21" s="67">
        <f t="shared" si="30"/>
        <v>138660.643</v>
      </c>
      <c r="BB21" s="67">
        <f t="shared" si="30"/>
        <v>144983.3386</v>
      </c>
      <c r="BC21" s="15"/>
      <c r="BD21" s="69"/>
      <c r="BE21" s="70"/>
      <c r="BF21" s="67">
        <f t="shared" ref="BF21:BT21" si="31">BF9+BF13+BF17</f>
        <v>151346.7633</v>
      </c>
      <c r="BG21" s="67">
        <f t="shared" si="31"/>
        <v>157760.9309</v>
      </c>
      <c r="BH21" s="67">
        <f t="shared" si="31"/>
        <v>164226.246</v>
      </c>
      <c r="BI21" s="67">
        <f t="shared" si="31"/>
        <v>170743.1164</v>
      </c>
      <c r="BJ21" s="67">
        <f t="shared" si="31"/>
        <v>177311.9533</v>
      </c>
      <c r="BK21" s="67">
        <f t="shared" si="31"/>
        <v>183933.1709</v>
      </c>
      <c r="BL21" s="67">
        <f t="shared" si="31"/>
        <v>190607.1871</v>
      </c>
      <c r="BM21" s="67">
        <f t="shared" si="31"/>
        <v>197334.4229</v>
      </c>
      <c r="BN21" s="67">
        <f t="shared" si="31"/>
        <v>204115.3025</v>
      </c>
      <c r="BO21" s="67">
        <f t="shared" si="31"/>
        <v>210950.2539</v>
      </c>
      <c r="BP21" s="67">
        <f t="shared" si="31"/>
        <v>217839.7081</v>
      </c>
      <c r="BQ21" s="67">
        <f t="shared" si="31"/>
        <v>224784.0998</v>
      </c>
      <c r="BR21" s="67">
        <f t="shared" si="31"/>
        <v>231783.867</v>
      </c>
      <c r="BS21" s="67">
        <f t="shared" si="31"/>
        <v>238839.4514</v>
      </c>
      <c r="BT21" s="67">
        <f t="shared" si="31"/>
        <v>245951.298</v>
      </c>
      <c r="BU21" s="15"/>
      <c r="BV21" s="68"/>
    </row>
    <row r="22" ht="12.0" customHeight="1">
      <c r="A22" s="15"/>
      <c r="B22" s="71" t="s">
        <v>30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72">
        <f t="shared" ref="M22:X22" si="32">M10+M14+M18+M11+M15+M19-M12-M16-M20</f>
        <v>60</v>
      </c>
      <c r="N22" s="72">
        <f t="shared" si="32"/>
        <v>116.3966465</v>
      </c>
      <c r="O22" s="72">
        <f t="shared" si="32"/>
        <v>175.0460066</v>
      </c>
      <c r="P22" s="72">
        <f t="shared" si="32"/>
        <v>236.0380632</v>
      </c>
      <c r="Q22" s="72">
        <f t="shared" si="32"/>
        <v>299.466393</v>
      </c>
      <c r="R22" s="72">
        <f t="shared" si="32"/>
        <v>365.4283108</v>
      </c>
      <c r="S22" s="72">
        <f t="shared" si="32"/>
        <v>434.0250187</v>
      </c>
      <c r="T22" s="72">
        <f t="shared" si="32"/>
        <v>505.3617607</v>
      </c>
      <c r="U22" s="72">
        <f t="shared" si="32"/>
        <v>579.5479853</v>
      </c>
      <c r="V22" s="72">
        <f t="shared" si="32"/>
        <v>656.6975125</v>
      </c>
      <c r="W22" s="72">
        <f t="shared" si="32"/>
        <v>736.9287086</v>
      </c>
      <c r="X22" s="72">
        <f t="shared" si="32"/>
        <v>820.3646683</v>
      </c>
      <c r="Y22" s="15"/>
      <c r="Z22" s="70"/>
      <c r="AA22" s="15"/>
      <c r="AB22" s="72">
        <f t="shared" ref="AB22:AM22" si="33">AB10+AB14+AB18+AB11+AB15+AB19-AB12-AB16-AB20</f>
        <v>907.133403</v>
      </c>
      <c r="AC22" s="72">
        <f t="shared" si="33"/>
        <v>997.3680373</v>
      </c>
      <c r="AD22" s="72">
        <f t="shared" si="33"/>
        <v>1091.207014</v>
      </c>
      <c r="AE22" s="72">
        <f t="shared" si="33"/>
        <v>1188.794304</v>
      </c>
      <c r="AF22" s="72">
        <f t="shared" si="33"/>
        <v>1290.279632</v>
      </c>
      <c r="AG22" s="72">
        <f t="shared" si="33"/>
        <v>1395.8187</v>
      </c>
      <c r="AH22" s="72">
        <f t="shared" si="33"/>
        <v>1505.573433</v>
      </c>
      <c r="AI22" s="72">
        <f t="shared" si="33"/>
        <v>1619.71222</v>
      </c>
      <c r="AJ22" s="72">
        <f t="shared" si="33"/>
        <v>1738.41018</v>
      </c>
      <c r="AK22" s="72">
        <f t="shared" si="33"/>
        <v>1861.849423</v>
      </c>
      <c r="AL22" s="72">
        <f t="shared" si="33"/>
        <v>1990.219337</v>
      </c>
      <c r="AM22" s="72">
        <f t="shared" si="33"/>
        <v>2123.716872</v>
      </c>
      <c r="AN22" s="15"/>
      <c r="AO22" s="70"/>
      <c r="AP22" s="15"/>
      <c r="AQ22" s="72">
        <f t="shared" ref="AQ22:BB22" si="34">AQ10+AQ14+AQ18+AQ11+AQ15+AQ19-AQ12-AQ16-AQ20</f>
        <v>2259.911926</v>
      </c>
      <c r="AR22" s="72">
        <f t="shared" si="34"/>
        <v>2399.117497</v>
      </c>
      <c r="AS22" s="72">
        <f t="shared" si="34"/>
        <v>2541.40013</v>
      </c>
      <c r="AT22" s="72">
        <f t="shared" si="34"/>
        <v>2686.827842</v>
      </c>
      <c r="AU22" s="72">
        <f t="shared" si="34"/>
        <v>2835.470155</v>
      </c>
      <c r="AV22" s="72">
        <f t="shared" si="34"/>
        <v>2987.398124</v>
      </c>
      <c r="AW22" s="72">
        <f t="shared" si="34"/>
        <v>3142.684377</v>
      </c>
      <c r="AX22" s="72">
        <f t="shared" si="34"/>
        <v>3301.403148</v>
      </c>
      <c r="AY22" s="72">
        <f t="shared" si="34"/>
        <v>3463.630309</v>
      </c>
      <c r="AZ22" s="72">
        <f t="shared" si="34"/>
        <v>3629.443413</v>
      </c>
      <c r="BA22" s="72">
        <f t="shared" si="34"/>
        <v>3798.921725</v>
      </c>
      <c r="BB22" s="72">
        <f t="shared" si="34"/>
        <v>3972.146262</v>
      </c>
      <c r="BC22" s="15"/>
      <c r="BD22" s="70"/>
      <c r="BE22" s="70"/>
      <c r="BF22" s="72">
        <f t="shared" ref="BF22:BT22" si="35">BF10+BF14+BF18+BF11+BF15+BF19-BF12-BF16-BF20</f>
        <v>4146.486666</v>
      </c>
      <c r="BG22" s="72">
        <f t="shared" si="35"/>
        <v>4322.217286</v>
      </c>
      <c r="BH22" s="72">
        <f t="shared" si="35"/>
        <v>4499.349206</v>
      </c>
      <c r="BI22" s="72">
        <f t="shared" si="35"/>
        <v>4677.8936</v>
      </c>
      <c r="BJ22" s="72">
        <f t="shared" si="35"/>
        <v>4857.861733</v>
      </c>
      <c r="BK22" s="72">
        <f t="shared" si="35"/>
        <v>5039.264957</v>
      </c>
      <c r="BL22" s="72">
        <f t="shared" si="35"/>
        <v>5222.114716</v>
      </c>
      <c r="BM22" s="72">
        <f t="shared" si="35"/>
        <v>5406.422544</v>
      </c>
      <c r="BN22" s="72">
        <f t="shared" si="35"/>
        <v>5592.200069</v>
      </c>
      <c r="BO22" s="72">
        <f t="shared" si="35"/>
        <v>5779.45901</v>
      </c>
      <c r="BP22" s="72">
        <f t="shared" si="35"/>
        <v>5968.211181</v>
      </c>
      <c r="BQ22" s="72">
        <f t="shared" si="35"/>
        <v>6158.468487</v>
      </c>
      <c r="BR22" s="72">
        <f t="shared" si="35"/>
        <v>6350.242932</v>
      </c>
      <c r="BS22" s="72">
        <f t="shared" si="35"/>
        <v>6543.546613</v>
      </c>
      <c r="BT22" s="72">
        <f t="shared" si="35"/>
        <v>6738.391725</v>
      </c>
      <c r="BU22" s="15"/>
      <c r="BV22" s="70"/>
    </row>
    <row r="23" ht="12.0" customHeight="1">
      <c r="A23" s="15"/>
      <c r="B23" s="73" t="s">
        <v>31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74">
        <f t="shared" ref="M23:X23" si="36">(M10+M14+M18)/20</f>
        <v>3</v>
      </c>
      <c r="N23" s="74">
        <f t="shared" si="36"/>
        <v>3.119832323</v>
      </c>
      <c r="O23" s="74">
        <f t="shared" si="36"/>
        <v>3.244451241</v>
      </c>
      <c r="P23" s="74">
        <f t="shared" si="36"/>
        <v>3.374047951</v>
      </c>
      <c r="Q23" s="74">
        <f t="shared" si="36"/>
        <v>3.508821286</v>
      </c>
      <c r="R23" s="74">
        <f t="shared" si="36"/>
        <v>3.648978021</v>
      </c>
      <c r="S23" s="74">
        <f t="shared" si="36"/>
        <v>3.794733192</v>
      </c>
      <c r="T23" s="74">
        <f t="shared" si="36"/>
        <v>3.946310423</v>
      </c>
      <c r="U23" s="74">
        <f t="shared" si="36"/>
        <v>4.103942272</v>
      </c>
      <c r="V23" s="74">
        <f t="shared" si="36"/>
        <v>4.267870584</v>
      </c>
      <c r="W23" s="74">
        <f t="shared" si="36"/>
        <v>4.438346866</v>
      </c>
      <c r="X23" s="74">
        <f t="shared" si="36"/>
        <v>4.615632672</v>
      </c>
      <c r="Y23" s="15"/>
      <c r="Z23" s="70"/>
      <c r="AA23" s="15"/>
      <c r="AB23" s="74">
        <f t="shared" ref="AB23:AM23" si="37">(AB10+AB14+AB18)/20</f>
        <v>4.8</v>
      </c>
      <c r="AC23" s="74">
        <f t="shared" si="37"/>
        <v>4.991731717</v>
      </c>
      <c r="AD23" s="74">
        <f t="shared" si="37"/>
        <v>5.191121986</v>
      </c>
      <c r="AE23" s="74">
        <f t="shared" si="37"/>
        <v>5.398476722</v>
      </c>
      <c r="AF23" s="74">
        <f t="shared" si="37"/>
        <v>5.614114057</v>
      </c>
      <c r="AG23" s="74">
        <f t="shared" si="37"/>
        <v>5.838364834</v>
      </c>
      <c r="AH23" s="74">
        <f t="shared" si="37"/>
        <v>6.071573108</v>
      </c>
      <c r="AI23" s="74">
        <f t="shared" si="37"/>
        <v>6.314096678</v>
      </c>
      <c r="AJ23" s="74">
        <f t="shared" si="37"/>
        <v>6.566307635</v>
      </c>
      <c r="AK23" s="74">
        <f t="shared" si="37"/>
        <v>6.828592935</v>
      </c>
      <c r="AL23" s="74">
        <f t="shared" si="37"/>
        <v>7.101354986</v>
      </c>
      <c r="AM23" s="74">
        <f t="shared" si="37"/>
        <v>7.385012274</v>
      </c>
      <c r="AN23" s="15"/>
      <c r="AO23" s="70"/>
      <c r="AP23" s="15"/>
      <c r="AQ23" s="74">
        <f t="shared" ref="AQ23:BB23" si="38">(AQ10+AQ14+AQ18)/20</f>
        <v>7.548253913</v>
      </c>
      <c r="AR23" s="74">
        <f t="shared" si="38"/>
        <v>7.715103919</v>
      </c>
      <c r="AS23" s="74">
        <f t="shared" si="38"/>
        <v>7.885642052</v>
      </c>
      <c r="AT23" s="74">
        <f t="shared" si="38"/>
        <v>8.059949838</v>
      </c>
      <c r="AU23" s="74">
        <f t="shared" si="38"/>
        <v>8.238110601</v>
      </c>
      <c r="AV23" s="74">
        <f t="shared" si="38"/>
        <v>8.420209509</v>
      </c>
      <c r="AW23" s="74">
        <f t="shared" si="38"/>
        <v>8.606333614</v>
      </c>
      <c r="AX23" s="74">
        <f t="shared" si="38"/>
        <v>8.796571891</v>
      </c>
      <c r="AY23" s="74">
        <f t="shared" si="38"/>
        <v>8.991015279</v>
      </c>
      <c r="AZ23" s="74">
        <f t="shared" si="38"/>
        <v>9.189756732</v>
      </c>
      <c r="BA23" s="74">
        <f t="shared" si="38"/>
        <v>9.392891256</v>
      </c>
      <c r="BB23" s="74">
        <f t="shared" si="38"/>
        <v>9.600515957</v>
      </c>
      <c r="BC23" s="15"/>
      <c r="BD23" s="70"/>
      <c r="BE23" s="70"/>
      <c r="BF23" s="74">
        <f t="shared" ref="BF23:BT23" si="39">(BF10+BF14+BF18)/20</f>
        <v>9.677071819</v>
      </c>
      <c r="BG23" s="74">
        <f t="shared" si="39"/>
        <v>9.754238149</v>
      </c>
      <c r="BH23" s="74">
        <f t="shared" si="39"/>
        <v>9.832019814</v>
      </c>
      <c r="BI23" s="74">
        <f t="shared" si="39"/>
        <v>9.91042172</v>
      </c>
      <c r="BJ23" s="74">
        <f t="shared" si="39"/>
        <v>9.989448815</v>
      </c>
      <c r="BK23" s="74">
        <f t="shared" si="39"/>
        <v>10.06910608</v>
      </c>
      <c r="BL23" s="74">
        <f t="shared" si="39"/>
        <v>10.14939855</v>
      </c>
      <c r="BM23" s="74">
        <f t="shared" si="39"/>
        <v>10.23033128</v>
      </c>
      <c r="BN23" s="74">
        <f t="shared" si="39"/>
        <v>10.31190938</v>
      </c>
      <c r="BO23" s="74">
        <f t="shared" si="39"/>
        <v>10.39413799</v>
      </c>
      <c r="BP23" s="74">
        <f t="shared" si="39"/>
        <v>10.47702231</v>
      </c>
      <c r="BQ23" s="74">
        <f t="shared" si="39"/>
        <v>10.56056755</v>
      </c>
      <c r="BR23" s="74">
        <f t="shared" si="39"/>
        <v>10.644779</v>
      </c>
      <c r="BS23" s="74">
        <f t="shared" si="39"/>
        <v>10.72966196</v>
      </c>
      <c r="BT23" s="74">
        <f t="shared" si="39"/>
        <v>10.81522179</v>
      </c>
      <c r="BU23" s="15"/>
      <c r="BV23" s="70"/>
    </row>
    <row r="24" ht="12.0" customHeight="1">
      <c r="A24" s="15"/>
      <c r="B24" s="71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15"/>
      <c r="Z24" s="70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70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70"/>
      <c r="BE24" s="70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70"/>
    </row>
    <row r="25" ht="12.0" customHeight="1">
      <c r="A25" s="15"/>
      <c r="B25" s="75"/>
      <c r="C25" s="17">
        <v>2009.0</v>
      </c>
      <c r="D25" s="18"/>
      <c r="E25" s="18"/>
      <c r="F25" s="18"/>
      <c r="G25" s="18"/>
      <c r="H25" s="19"/>
      <c r="I25" s="20"/>
      <c r="J25" s="20"/>
      <c r="K25" s="20"/>
      <c r="L25" s="20"/>
      <c r="M25" s="76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9"/>
      <c r="Y25" s="15"/>
      <c r="Z25" s="77"/>
      <c r="AA25" s="15"/>
      <c r="AB25" s="76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9"/>
      <c r="AN25" s="15"/>
      <c r="AO25" s="77"/>
      <c r="AP25" s="15"/>
      <c r="AQ25" s="76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9"/>
      <c r="BC25" s="15"/>
      <c r="BD25" s="78"/>
      <c r="BE25" s="15"/>
      <c r="BF25" s="23"/>
      <c r="BG25" s="23"/>
      <c r="BH25" s="23"/>
      <c r="BI25" s="23"/>
      <c r="BJ25" s="23"/>
      <c r="BK25" s="23"/>
      <c r="BL25" s="23"/>
      <c r="BM25" s="23"/>
      <c r="BN25" s="23"/>
      <c r="BO25" s="27"/>
      <c r="BP25" s="27"/>
      <c r="BQ25" s="27"/>
      <c r="BR25" s="27"/>
      <c r="BS25" s="27"/>
      <c r="BT25" s="27"/>
      <c r="BU25" s="15"/>
      <c r="BV25" s="77"/>
    </row>
    <row r="26" ht="12.0" customHeight="1">
      <c r="A26" s="15"/>
      <c r="B26" s="75" t="s">
        <v>32</v>
      </c>
      <c r="C26" s="29">
        <f t="shared" ref="C26:H26" si="40">+C8</f>
        <v>40009</v>
      </c>
      <c r="D26" s="29">
        <f t="shared" si="40"/>
        <v>40039.5</v>
      </c>
      <c r="E26" s="29">
        <f t="shared" si="40"/>
        <v>40070</v>
      </c>
      <c r="F26" s="29">
        <f t="shared" si="40"/>
        <v>40100.5</v>
      </c>
      <c r="G26" s="29">
        <f t="shared" si="40"/>
        <v>40131</v>
      </c>
      <c r="H26" s="29">
        <f t="shared" si="40"/>
        <v>40161.5</v>
      </c>
      <c r="I26" s="30">
        <v>41791.0</v>
      </c>
      <c r="J26" s="30">
        <v>41821.0</v>
      </c>
      <c r="K26" s="30">
        <v>41852.0</v>
      </c>
      <c r="L26" s="30">
        <v>41883.0</v>
      </c>
      <c r="M26" s="30">
        <v>41913.0</v>
      </c>
      <c r="N26" s="30">
        <v>41944.0</v>
      </c>
      <c r="O26" s="30">
        <v>41974.0</v>
      </c>
      <c r="P26" s="30">
        <v>42005.0</v>
      </c>
      <c r="Q26" s="30">
        <v>42036.0</v>
      </c>
      <c r="R26" s="30">
        <v>42064.0</v>
      </c>
      <c r="S26" s="30">
        <v>42095.0</v>
      </c>
      <c r="T26" s="30">
        <v>42125.0</v>
      </c>
      <c r="U26" s="30">
        <v>42156.0</v>
      </c>
      <c r="V26" s="30">
        <v>42186.0</v>
      </c>
      <c r="W26" s="30">
        <v>42217.0</v>
      </c>
      <c r="X26" s="30">
        <v>42248.0</v>
      </c>
      <c r="Y26" s="15"/>
      <c r="Z26" s="68"/>
      <c r="AA26" s="15"/>
      <c r="AB26" s="30">
        <f t="shared" ref="AB26:AM26" si="41">+AB8</f>
        <v>42278</v>
      </c>
      <c r="AC26" s="30">
        <f t="shared" si="41"/>
        <v>42309</v>
      </c>
      <c r="AD26" s="30">
        <f t="shared" si="41"/>
        <v>42339</v>
      </c>
      <c r="AE26" s="30">
        <f t="shared" si="41"/>
        <v>42370</v>
      </c>
      <c r="AF26" s="30">
        <f t="shared" si="41"/>
        <v>42401</v>
      </c>
      <c r="AG26" s="30">
        <f t="shared" si="41"/>
        <v>42430</v>
      </c>
      <c r="AH26" s="30">
        <f t="shared" si="41"/>
        <v>42461</v>
      </c>
      <c r="AI26" s="30">
        <f t="shared" si="41"/>
        <v>42491</v>
      </c>
      <c r="AJ26" s="30">
        <f t="shared" si="41"/>
        <v>42522</v>
      </c>
      <c r="AK26" s="30">
        <f t="shared" si="41"/>
        <v>42552</v>
      </c>
      <c r="AL26" s="30">
        <f t="shared" si="41"/>
        <v>42583</v>
      </c>
      <c r="AM26" s="30">
        <f t="shared" si="41"/>
        <v>42614</v>
      </c>
      <c r="AN26" s="15"/>
      <c r="AO26" s="68"/>
      <c r="AP26" s="15"/>
      <c r="AQ26" s="30">
        <f t="shared" ref="AQ26:BB26" si="42">+AQ8</f>
        <v>42644</v>
      </c>
      <c r="AR26" s="30">
        <f t="shared" si="42"/>
        <v>42675</v>
      </c>
      <c r="AS26" s="30">
        <f t="shared" si="42"/>
        <v>42705</v>
      </c>
      <c r="AT26" s="30">
        <f t="shared" si="42"/>
        <v>42736</v>
      </c>
      <c r="AU26" s="30">
        <f t="shared" si="42"/>
        <v>42767</v>
      </c>
      <c r="AV26" s="30">
        <f t="shared" si="42"/>
        <v>42795</v>
      </c>
      <c r="AW26" s="30">
        <f t="shared" si="42"/>
        <v>42826</v>
      </c>
      <c r="AX26" s="30">
        <f t="shared" si="42"/>
        <v>42856</v>
      </c>
      <c r="AY26" s="30">
        <f t="shared" si="42"/>
        <v>42887</v>
      </c>
      <c r="AZ26" s="30">
        <f t="shared" si="42"/>
        <v>42917</v>
      </c>
      <c r="BA26" s="30">
        <f t="shared" si="42"/>
        <v>42948</v>
      </c>
      <c r="BB26" s="30">
        <f t="shared" si="42"/>
        <v>42979</v>
      </c>
      <c r="BC26" s="15"/>
      <c r="BD26" s="69"/>
      <c r="BE26" s="70"/>
      <c r="BF26" s="33">
        <v>43009.0</v>
      </c>
      <c r="BG26" s="30">
        <v>43040.0</v>
      </c>
      <c r="BH26" s="30">
        <v>43070.0</v>
      </c>
      <c r="BI26" s="30">
        <v>43101.0</v>
      </c>
      <c r="BJ26" s="30">
        <v>43132.0</v>
      </c>
      <c r="BK26" s="30">
        <v>43160.0</v>
      </c>
      <c r="BL26" s="30">
        <v>43191.0</v>
      </c>
      <c r="BM26" s="30">
        <v>43221.0</v>
      </c>
      <c r="BN26" s="30">
        <v>43252.0</v>
      </c>
      <c r="BO26" s="30">
        <v>43282.0</v>
      </c>
      <c r="BP26" s="30">
        <v>43313.0</v>
      </c>
      <c r="BQ26" s="30">
        <v>43344.0</v>
      </c>
      <c r="BR26" s="30">
        <v>43374.0</v>
      </c>
      <c r="BS26" s="30">
        <v>43405.0</v>
      </c>
      <c r="BT26" s="30">
        <v>43435.0</v>
      </c>
      <c r="BU26" s="15"/>
      <c r="BV26" s="68"/>
    </row>
    <row r="27" ht="12.0" customHeight="1">
      <c r="A27" s="15"/>
      <c r="B27" s="34" t="s">
        <v>33</v>
      </c>
      <c r="C27" s="79"/>
      <c r="D27" s="13"/>
      <c r="E27" s="13"/>
      <c r="F27" s="80"/>
      <c r="G27" s="13"/>
      <c r="H27" s="13"/>
      <c r="I27" s="13"/>
      <c r="J27" s="13"/>
      <c r="K27" s="13"/>
      <c r="L27" s="81">
        <v>0.0</v>
      </c>
      <c r="M27" s="82">
        <v>0.0</v>
      </c>
      <c r="N27" s="83">
        <f t="shared" ref="N27:X27" si="43">$M$27</f>
        <v>0</v>
      </c>
      <c r="O27" s="83">
        <f t="shared" si="43"/>
        <v>0</v>
      </c>
      <c r="P27" s="83">
        <f t="shared" si="43"/>
        <v>0</v>
      </c>
      <c r="Q27" s="83">
        <f t="shared" si="43"/>
        <v>0</v>
      </c>
      <c r="R27" s="83">
        <f t="shared" si="43"/>
        <v>0</v>
      </c>
      <c r="S27" s="83">
        <f t="shared" si="43"/>
        <v>0</v>
      </c>
      <c r="T27" s="83">
        <f t="shared" si="43"/>
        <v>0</v>
      </c>
      <c r="U27" s="83">
        <f t="shared" si="43"/>
        <v>0</v>
      </c>
      <c r="V27" s="83">
        <f t="shared" si="43"/>
        <v>0</v>
      </c>
      <c r="W27" s="83">
        <f t="shared" si="43"/>
        <v>0</v>
      </c>
      <c r="X27" s="83">
        <f t="shared" si="43"/>
        <v>0</v>
      </c>
      <c r="Y27" s="15"/>
      <c r="Z27" s="84"/>
      <c r="AA27" s="15"/>
      <c r="AB27" s="82">
        <v>0.1</v>
      </c>
      <c r="AC27" s="83">
        <f t="shared" ref="AC27:AM27" si="44">AB27</f>
        <v>0.1</v>
      </c>
      <c r="AD27" s="83">
        <f t="shared" si="44"/>
        <v>0.1</v>
      </c>
      <c r="AE27" s="83">
        <f t="shared" si="44"/>
        <v>0.1</v>
      </c>
      <c r="AF27" s="83">
        <f t="shared" si="44"/>
        <v>0.1</v>
      </c>
      <c r="AG27" s="83">
        <f t="shared" si="44"/>
        <v>0.1</v>
      </c>
      <c r="AH27" s="83">
        <f t="shared" si="44"/>
        <v>0.1</v>
      </c>
      <c r="AI27" s="83">
        <f t="shared" si="44"/>
        <v>0.1</v>
      </c>
      <c r="AJ27" s="83">
        <f t="shared" si="44"/>
        <v>0.1</v>
      </c>
      <c r="AK27" s="83">
        <f t="shared" si="44"/>
        <v>0.1</v>
      </c>
      <c r="AL27" s="83">
        <f t="shared" si="44"/>
        <v>0.1</v>
      </c>
      <c r="AM27" s="83">
        <f t="shared" si="44"/>
        <v>0.1</v>
      </c>
      <c r="AN27" s="15"/>
      <c r="AO27" s="84"/>
      <c r="AP27" s="15"/>
      <c r="AQ27" s="82">
        <v>0.1</v>
      </c>
      <c r="AR27" s="83">
        <f t="shared" ref="AR27:BB27" si="45">AQ27</f>
        <v>0.1</v>
      </c>
      <c r="AS27" s="83">
        <f t="shared" si="45"/>
        <v>0.1</v>
      </c>
      <c r="AT27" s="83">
        <f t="shared" si="45"/>
        <v>0.1</v>
      </c>
      <c r="AU27" s="83">
        <f t="shared" si="45"/>
        <v>0.1</v>
      </c>
      <c r="AV27" s="83">
        <f t="shared" si="45"/>
        <v>0.1</v>
      </c>
      <c r="AW27" s="83">
        <f t="shared" si="45"/>
        <v>0.1</v>
      </c>
      <c r="AX27" s="83">
        <f t="shared" si="45"/>
        <v>0.1</v>
      </c>
      <c r="AY27" s="83">
        <f t="shared" si="45"/>
        <v>0.1</v>
      </c>
      <c r="AZ27" s="83">
        <f t="shared" si="45"/>
        <v>0.1</v>
      </c>
      <c r="BA27" s="83">
        <f t="shared" si="45"/>
        <v>0.1</v>
      </c>
      <c r="BB27" s="83">
        <f t="shared" si="45"/>
        <v>0.1</v>
      </c>
      <c r="BC27" s="15"/>
      <c r="BD27" s="85"/>
      <c r="BE27" s="86"/>
      <c r="BF27" s="87">
        <f>BB27</f>
        <v>0.1</v>
      </c>
      <c r="BG27" s="87">
        <f t="shared" ref="BG27:BT27" si="46">BF27</f>
        <v>0.1</v>
      </c>
      <c r="BH27" s="87">
        <f t="shared" si="46"/>
        <v>0.1</v>
      </c>
      <c r="BI27" s="87">
        <f t="shared" si="46"/>
        <v>0.1</v>
      </c>
      <c r="BJ27" s="87">
        <f t="shared" si="46"/>
        <v>0.1</v>
      </c>
      <c r="BK27" s="87">
        <f t="shared" si="46"/>
        <v>0.1</v>
      </c>
      <c r="BL27" s="87">
        <f t="shared" si="46"/>
        <v>0.1</v>
      </c>
      <c r="BM27" s="87">
        <f t="shared" si="46"/>
        <v>0.1</v>
      </c>
      <c r="BN27" s="87">
        <f t="shared" si="46"/>
        <v>0.1</v>
      </c>
      <c r="BO27" s="87">
        <f t="shared" si="46"/>
        <v>0.1</v>
      </c>
      <c r="BP27" s="87">
        <f t="shared" si="46"/>
        <v>0.1</v>
      </c>
      <c r="BQ27" s="87">
        <f t="shared" si="46"/>
        <v>0.1</v>
      </c>
      <c r="BR27" s="87">
        <f t="shared" si="46"/>
        <v>0.1</v>
      </c>
      <c r="BS27" s="87">
        <f t="shared" si="46"/>
        <v>0.1</v>
      </c>
      <c r="BT27" s="87">
        <f t="shared" si="46"/>
        <v>0.1</v>
      </c>
      <c r="BU27" s="15"/>
      <c r="BV27" s="84"/>
    </row>
    <row r="28" ht="12.0" customHeight="1">
      <c r="A28" s="15"/>
      <c r="B28" s="53" t="str">
        <f>B27</f>
        <v>Inversion en Mkt sobre ingreso por cliente</v>
      </c>
      <c r="C28" s="88">
        <f t="shared" ref="C28:G28" si="47">IF(C9=0,0,D28)</f>
        <v>0</v>
      </c>
      <c r="D28" s="52">
        <f t="shared" si="47"/>
        <v>0</v>
      </c>
      <c r="E28" s="52">
        <f t="shared" si="47"/>
        <v>0</v>
      </c>
      <c r="F28" s="89">
        <f t="shared" si="47"/>
        <v>0</v>
      </c>
      <c r="G28" s="52">
        <f t="shared" si="47"/>
        <v>0</v>
      </c>
      <c r="H28" s="52">
        <f>IF(H9=0,0,M28)</f>
        <v>0</v>
      </c>
      <c r="I28" s="52"/>
      <c r="J28" s="52"/>
      <c r="K28" s="52"/>
      <c r="L28" s="52">
        <v>0.0</v>
      </c>
      <c r="M28" s="90">
        <v>1000.0</v>
      </c>
      <c r="N28" s="90">
        <f t="shared" ref="N28:N29" si="51">M28</f>
        <v>1000</v>
      </c>
      <c r="O28" s="90">
        <v>3000.0</v>
      </c>
      <c r="P28" s="90">
        <v>3000.0</v>
      </c>
      <c r="Q28" s="90">
        <v>3000.0</v>
      </c>
      <c r="R28" s="90">
        <v>3000.0</v>
      </c>
      <c r="S28" s="90">
        <v>3000.0</v>
      </c>
      <c r="T28" s="90">
        <v>600.0</v>
      </c>
      <c r="U28" s="90">
        <v>600.0</v>
      </c>
      <c r="V28" s="90">
        <v>600.0</v>
      </c>
      <c r="W28" s="90">
        <v>600.0</v>
      </c>
      <c r="X28" s="90">
        <v>600.0</v>
      </c>
      <c r="Y28" s="15"/>
      <c r="Z28" s="68"/>
      <c r="AA28" s="15"/>
      <c r="AB28" s="90">
        <f t="shared" ref="AB28:AM28" si="48">AB21*AB27</f>
        <v>3311.036921</v>
      </c>
      <c r="AC28" s="90">
        <f t="shared" si="48"/>
        <v>3640.393336</v>
      </c>
      <c r="AD28" s="90">
        <f t="shared" si="48"/>
        <v>3982.9056</v>
      </c>
      <c r="AE28" s="90">
        <f t="shared" si="48"/>
        <v>4339.09921</v>
      </c>
      <c r="AF28" s="90">
        <f t="shared" si="48"/>
        <v>4709.520656</v>
      </c>
      <c r="AG28" s="90">
        <f t="shared" si="48"/>
        <v>5094.738256</v>
      </c>
      <c r="AH28" s="90">
        <f t="shared" si="48"/>
        <v>5495.34303</v>
      </c>
      <c r="AI28" s="90">
        <f t="shared" si="48"/>
        <v>5911.949604</v>
      </c>
      <c r="AJ28" s="90">
        <f t="shared" si="48"/>
        <v>6345.197155</v>
      </c>
      <c r="AK28" s="90">
        <f t="shared" si="48"/>
        <v>6795.750394</v>
      </c>
      <c r="AL28" s="90">
        <f t="shared" si="48"/>
        <v>7264.300579</v>
      </c>
      <c r="AM28" s="90">
        <f t="shared" si="48"/>
        <v>7751.566584</v>
      </c>
      <c r="AN28" s="15"/>
      <c r="AO28" s="68"/>
      <c r="AP28" s="15"/>
      <c r="AQ28" s="90">
        <f t="shared" ref="AQ28:BB28" si="49">AQ21*AQ27</f>
        <v>8248.67853</v>
      </c>
      <c r="AR28" s="90">
        <f t="shared" si="49"/>
        <v>8756.778862</v>
      </c>
      <c r="AS28" s="90">
        <f t="shared" si="49"/>
        <v>9276.110474</v>
      </c>
      <c r="AT28" s="90">
        <f t="shared" si="49"/>
        <v>9806.921625</v>
      </c>
      <c r="AU28" s="90">
        <f t="shared" si="49"/>
        <v>10349.46606</v>
      </c>
      <c r="AV28" s="90">
        <f t="shared" si="49"/>
        <v>10904.00315</v>
      </c>
      <c r="AW28" s="90">
        <f t="shared" si="49"/>
        <v>11470.79798</v>
      </c>
      <c r="AX28" s="90">
        <f t="shared" si="49"/>
        <v>12050.12149</v>
      </c>
      <c r="AY28" s="90">
        <f t="shared" si="49"/>
        <v>12642.25063</v>
      </c>
      <c r="AZ28" s="90">
        <f t="shared" si="49"/>
        <v>13247.46846</v>
      </c>
      <c r="BA28" s="90">
        <f t="shared" si="49"/>
        <v>13866.0643</v>
      </c>
      <c r="BB28" s="90">
        <f t="shared" si="49"/>
        <v>14498.33386</v>
      </c>
      <c r="BC28" s="15"/>
      <c r="BD28" s="69"/>
      <c r="BE28" s="70"/>
      <c r="BF28" s="90">
        <f t="shared" ref="BF28:BT28" si="50">BF21*BF27</f>
        <v>15134.67633</v>
      </c>
      <c r="BG28" s="90">
        <f t="shared" si="50"/>
        <v>15776.09309</v>
      </c>
      <c r="BH28" s="90">
        <f t="shared" si="50"/>
        <v>16422.6246</v>
      </c>
      <c r="BI28" s="90">
        <f t="shared" si="50"/>
        <v>17074.31164</v>
      </c>
      <c r="BJ28" s="90">
        <f t="shared" si="50"/>
        <v>17731.19533</v>
      </c>
      <c r="BK28" s="90">
        <f t="shared" si="50"/>
        <v>18393.31709</v>
      </c>
      <c r="BL28" s="90">
        <f t="shared" si="50"/>
        <v>19060.71871</v>
      </c>
      <c r="BM28" s="90">
        <f t="shared" si="50"/>
        <v>19733.44229</v>
      </c>
      <c r="BN28" s="90">
        <f t="shared" si="50"/>
        <v>20411.53025</v>
      </c>
      <c r="BO28" s="90">
        <f t="shared" si="50"/>
        <v>21095.02539</v>
      </c>
      <c r="BP28" s="90">
        <f t="shared" si="50"/>
        <v>21783.97081</v>
      </c>
      <c r="BQ28" s="90">
        <f t="shared" si="50"/>
        <v>22478.40998</v>
      </c>
      <c r="BR28" s="90">
        <f t="shared" si="50"/>
        <v>23178.3867</v>
      </c>
      <c r="BS28" s="90">
        <f t="shared" si="50"/>
        <v>23883.94514</v>
      </c>
      <c r="BT28" s="90">
        <f t="shared" si="50"/>
        <v>24595.1298</v>
      </c>
      <c r="BU28" s="15"/>
      <c r="BV28" s="68"/>
    </row>
    <row r="29" ht="12.0" customHeight="1">
      <c r="A29" s="15"/>
      <c r="B29" s="53" t="s">
        <v>34</v>
      </c>
      <c r="C29" s="88"/>
      <c r="D29" s="52"/>
      <c r="E29" s="52"/>
      <c r="F29" s="89"/>
      <c r="G29" s="52"/>
      <c r="H29" s="52"/>
      <c r="I29" s="52"/>
      <c r="J29" s="52"/>
      <c r="K29" s="52"/>
      <c r="L29" s="52"/>
      <c r="M29" s="82">
        <v>0.03</v>
      </c>
      <c r="N29" s="87">
        <f t="shared" si="51"/>
        <v>0.03</v>
      </c>
      <c r="O29" s="87">
        <f t="shared" ref="O29:X29" si="52">N29</f>
        <v>0.03</v>
      </c>
      <c r="P29" s="87">
        <f t="shared" si="52"/>
        <v>0.03</v>
      </c>
      <c r="Q29" s="87">
        <f t="shared" si="52"/>
        <v>0.03</v>
      </c>
      <c r="R29" s="87">
        <f t="shared" si="52"/>
        <v>0.03</v>
      </c>
      <c r="S29" s="87">
        <f t="shared" si="52"/>
        <v>0.03</v>
      </c>
      <c r="T29" s="87">
        <f t="shared" si="52"/>
        <v>0.03</v>
      </c>
      <c r="U29" s="87">
        <f t="shared" si="52"/>
        <v>0.03</v>
      </c>
      <c r="V29" s="87">
        <f t="shared" si="52"/>
        <v>0.03</v>
      </c>
      <c r="W29" s="87">
        <f t="shared" si="52"/>
        <v>0.03</v>
      </c>
      <c r="X29" s="87">
        <f t="shared" si="52"/>
        <v>0.03</v>
      </c>
      <c r="Y29" s="15"/>
      <c r="Z29" s="68"/>
      <c r="AA29" s="15"/>
      <c r="AB29" s="82">
        <v>0.03</v>
      </c>
      <c r="AC29" s="87">
        <f t="shared" ref="AC29:AM29" si="53">AB29</f>
        <v>0.03</v>
      </c>
      <c r="AD29" s="87">
        <f t="shared" si="53"/>
        <v>0.03</v>
      </c>
      <c r="AE29" s="87">
        <f t="shared" si="53"/>
        <v>0.03</v>
      </c>
      <c r="AF29" s="87">
        <f t="shared" si="53"/>
        <v>0.03</v>
      </c>
      <c r="AG29" s="87">
        <f t="shared" si="53"/>
        <v>0.03</v>
      </c>
      <c r="AH29" s="87">
        <f t="shared" si="53"/>
        <v>0.03</v>
      </c>
      <c r="AI29" s="87">
        <f t="shared" si="53"/>
        <v>0.03</v>
      </c>
      <c r="AJ29" s="87">
        <f t="shared" si="53"/>
        <v>0.03</v>
      </c>
      <c r="AK29" s="87">
        <f t="shared" si="53"/>
        <v>0.03</v>
      </c>
      <c r="AL29" s="87">
        <f t="shared" si="53"/>
        <v>0.03</v>
      </c>
      <c r="AM29" s="87">
        <f t="shared" si="53"/>
        <v>0.03</v>
      </c>
      <c r="AN29" s="15"/>
      <c r="AO29" s="68"/>
      <c r="AP29" s="15"/>
      <c r="AQ29" s="82">
        <v>0.03</v>
      </c>
      <c r="AR29" s="87">
        <f t="shared" ref="AR29:BB29" si="54">AQ29</f>
        <v>0.03</v>
      </c>
      <c r="AS29" s="87">
        <f t="shared" si="54"/>
        <v>0.03</v>
      </c>
      <c r="AT29" s="87">
        <f t="shared" si="54"/>
        <v>0.03</v>
      </c>
      <c r="AU29" s="87">
        <f t="shared" si="54"/>
        <v>0.03</v>
      </c>
      <c r="AV29" s="87">
        <f t="shared" si="54"/>
        <v>0.03</v>
      </c>
      <c r="AW29" s="87">
        <f t="shared" si="54"/>
        <v>0.03</v>
      </c>
      <c r="AX29" s="87">
        <f t="shared" si="54"/>
        <v>0.03</v>
      </c>
      <c r="AY29" s="87">
        <f t="shared" si="54"/>
        <v>0.03</v>
      </c>
      <c r="AZ29" s="87">
        <f t="shared" si="54"/>
        <v>0.03</v>
      </c>
      <c r="BA29" s="87">
        <f t="shared" si="54"/>
        <v>0.03</v>
      </c>
      <c r="BB29" s="87">
        <f t="shared" si="54"/>
        <v>0.03</v>
      </c>
      <c r="BC29" s="15"/>
      <c r="BD29" s="69"/>
      <c r="BE29" s="70"/>
      <c r="BF29" s="87">
        <f>BB29</f>
        <v>0.03</v>
      </c>
      <c r="BG29" s="87">
        <f t="shared" ref="BG29:BT29" si="55">BF29</f>
        <v>0.03</v>
      </c>
      <c r="BH29" s="87">
        <f t="shared" si="55"/>
        <v>0.03</v>
      </c>
      <c r="BI29" s="87">
        <f t="shared" si="55"/>
        <v>0.03</v>
      </c>
      <c r="BJ29" s="87">
        <f t="shared" si="55"/>
        <v>0.03</v>
      </c>
      <c r="BK29" s="87">
        <f t="shared" si="55"/>
        <v>0.03</v>
      </c>
      <c r="BL29" s="87">
        <f t="shared" si="55"/>
        <v>0.03</v>
      </c>
      <c r="BM29" s="87">
        <f t="shared" si="55"/>
        <v>0.03</v>
      </c>
      <c r="BN29" s="87">
        <f t="shared" si="55"/>
        <v>0.03</v>
      </c>
      <c r="BO29" s="87">
        <f t="shared" si="55"/>
        <v>0.03</v>
      </c>
      <c r="BP29" s="87">
        <f t="shared" si="55"/>
        <v>0.03</v>
      </c>
      <c r="BQ29" s="87">
        <f t="shared" si="55"/>
        <v>0.03</v>
      </c>
      <c r="BR29" s="87">
        <f t="shared" si="55"/>
        <v>0.03</v>
      </c>
      <c r="BS29" s="87">
        <f t="shared" si="55"/>
        <v>0.03</v>
      </c>
      <c r="BT29" s="87">
        <f t="shared" si="55"/>
        <v>0.03</v>
      </c>
      <c r="BU29" s="15"/>
      <c r="BV29" s="68"/>
    </row>
    <row r="30" ht="12.0" customHeight="1">
      <c r="A30" s="15"/>
      <c r="B30" s="53" t="str">
        <f>B29</f>
        <v>Comisiones Bancarias por cobros</v>
      </c>
      <c r="C30" s="88"/>
      <c r="D30" s="52"/>
      <c r="E30" s="52"/>
      <c r="F30" s="89"/>
      <c r="G30" s="52"/>
      <c r="H30" s="52"/>
      <c r="I30" s="52"/>
      <c r="J30" s="52"/>
      <c r="K30" s="52"/>
      <c r="L30" s="52"/>
      <c r="M30" s="90">
        <f t="shared" ref="M30:X30" si="56">M21*M29</f>
        <v>65.7</v>
      </c>
      <c r="N30" s="90">
        <f t="shared" si="56"/>
        <v>127.4543279</v>
      </c>
      <c r="O30" s="90">
        <f t="shared" si="56"/>
        <v>191.6753773</v>
      </c>
      <c r="P30" s="90">
        <f t="shared" si="56"/>
        <v>258.4616792</v>
      </c>
      <c r="Q30" s="90">
        <f t="shared" si="56"/>
        <v>327.9157003</v>
      </c>
      <c r="R30" s="90">
        <f t="shared" si="56"/>
        <v>400.1440004</v>
      </c>
      <c r="S30" s="90">
        <f t="shared" si="56"/>
        <v>475.2573954</v>
      </c>
      <c r="T30" s="90">
        <f t="shared" si="56"/>
        <v>553.371128</v>
      </c>
      <c r="U30" s="90">
        <f t="shared" si="56"/>
        <v>634.6050439</v>
      </c>
      <c r="V30" s="90">
        <f t="shared" si="56"/>
        <v>719.0837762</v>
      </c>
      <c r="W30" s="90">
        <f t="shared" si="56"/>
        <v>806.9369359</v>
      </c>
      <c r="X30" s="90">
        <f t="shared" si="56"/>
        <v>898.2993118</v>
      </c>
      <c r="Y30" s="15"/>
      <c r="Z30" s="68"/>
      <c r="AA30" s="15"/>
      <c r="AB30" s="90">
        <f t="shared" ref="AB30:AM30" si="57">AB21*AB29</f>
        <v>993.3110763</v>
      </c>
      <c r="AC30" s="90">
        <f t="shared" si="57"/>
        <v>1092.118001</v>
      </c>
      <c r="AD30" s="90">
        <f t="shared" si="57"/>
        <v>1194.87168</v>
      </c>
      <c r="AE30" s="90">
        <f t="shared" si="57"/>
        <v>1301.729763</v>
      </c>
      <c r="AF30" s="90">
        <f t="shared" si="57"/>
        <v>1412.856197</v>
      </c>
      <c r="AG30" s="90">
        <f t="shared" si="57"/>
        <v>1528.421477</v>
      </c>
      <c r="AH30" s="90">
        <f t="shared" si="57"/>
        <v>1648.602909</v>
      </c>
      <c r="AI30" s="90">
        <f t="shared" si="57"/>
        <v>1773.584881</v>
      </c>
      <c r="AJ30" s="90">
        <f t="shared" si="57"/>
        <v>1903.559147</v>
      </c>
      <c r="AK30" s="90">
        <f t="shared" si="57"/>
        <v>2038.725118</v>
      </c>
      <c r="AL30" s="90">
        <f t="shared" si="57"/>
        <v>2179.290174</v>
      </c>
      <c r="AM30" s="90">
        <f t="shared" si="57"/>
        <v>2325.469975</v>
      </c>
      <c r="AN30" s="15"/>
      <c r="AO30" s="68"/>
      <c r="AP30" s="15"/>
      <c r="AQ30" s="90">
        <f t="shared" ref="AQ30:BB30" si="58">AQ21*AQ29</f>
        <v>2474.603559</v>
      </c>
      <c r="AR30" s="90">
        <f t="shared" si="58"/>
        <v>2627.033659</v>
      </c>
      <c r="AS30" s="90">
        <f t="shared" si="58"/>
        <v>2782.833142</v>
      </c>
      <c r="AT30" s="90">
        <f t="shared" si="58"/>
        <v>2942.076487</v>
      </c>
      <c r="AU30" s="90">
        <f t="shared" si="58"/>
        <v>3104.839819</v>
      </c>
      <c r="AV30" s="90">
        <f t="shared" si="58"/>
        <v>3271.200946</v>
      </c>
      <c r="AW30" s="90">
        <f t="shared" si="58"/>
        <v>3441.239393</v>
      </c>
      <c r="AX30" s="90">
        <f t="shared" si="58"/>
        <v>3615.036447</v>
      </c>
      <c r="AY30" s="90">
        <f t="shared" si="58"/>
        <v>3792.675189</v>
      </c>
      <c r="AZ30" s="90">
        <f t="shared" si="58"/>
        <v>3974.240538</v>
      </c>
      <c r="BA30" s="90">
        <f t="shared" si="58"/>
        <v>4159.819289</v>
      </c>
      <c r="BB30" s="90">
        <f t="shared" si="58"/>
        <v>4349.500157</v>
      </c>
      <c r="BC30" s="15"/>
      <c r="BD30" s="69"/>
      <c r="BE30" s="70"/>
      <c r="BF30" s="90">
        <f t="shared" ref="BF30:BT30" si="59">BF21*BF29</f>
        <v>4540.4029</v>
      </c>
      <c r="BG30" s="90">
        <f t="shared" si="59"/>
        <v>4732.827928</v>
      </c>
      <c r="BH30" s="90">
        <f t="shared" si="59"/>
        <v>4926.78738</v>
      </c>
      <c r="BI30" s="90">
        <f t="shared" si="59"/>
        <v>5122.293492</v>
      </c>
      <c r="BJ30" s="90">
        <f t="shared" si="59"/>
        <v>5319.358598</v>
      </c>
      <c r="BK30" s="90">
        <f t="shared" si="59"/>
        <v>5517.995128</v>
      </c>
      <c r="BL30" s="90">
        <f t="shared" si="59"/>
        <v>5718.215614</v>
      </c>
      <c r="BM30" s="90">
        <f t="shared" si="59"/>
        <v>5920.032686</v>
      </c>
      <c r="BN30" s="90">
        <f t="shared" si="59"/>
        <v>6123.459076</v>
      </c>
      <c r="BO30" s="90">
        <f t="shared" si="59"/>
        <v>6328.507616</v>
      </c>
      <c r="BP30" s="90">
        <f t="shared" si="59"/>
        <v>6535.191243</v>
      </c>
      <c r="BQ30" s="90">
        <f t="shared" si="59"/>
        <v>6743.522993</v>
      </c>
      <c r="BR30" s="90">
        <f t="shared" si="59"/>
        <v>6953.51601</v>
      </c>
      <c r="BS30" s="90">
        <f t="shared" si="59"/>
        <v>7165.183541</v>
      </c>
      <c r="BT30" s="90">
        <f t="shared" si="59"/>
        <v>7378.538939</v>
      </c>
      <c r="BU30" s="15"/>
      <c r="BV30" s="68"/>
    </row>
    <row r="31" ht="12.0" customHeight="1">
      <c r="A31" s="15"/>
      <c r="B31" s="91" t="s">
        <v>35</v>
      </c>
      <c r="C31" s="92" t="str">
        <f t="shared" ref="C31:H31" si="60">+#REF!*#REF!*#REF!+#REF!</f>
        <v>#REF!</v>
      </c>
      <c r="D31" s="93" t="str">
        <f t="shared" si="60"/>
        <v>#REF!</v>
      </c>
      <c r="E31" s="93" t="str">
        <f t="shared" si="60"/>
        <v>#REF!</v>
      </c>
      <c r="F31" s="94" t="str">
        <f t="shared" si="60"/>
        <v>#REF!</v>
      </c>
      <c r="G31" s="93" t="str">
        <f t="shared" si="60"/>
        <v>#REF!</v>
      </c>
      <c r="H31" s="93" t="str">
        <f t="shared" si="60"/>
        <v>#REF!</v>
      </c>
      <c r="I31" s="93"/>
      <c r="J31" s="93"/>
      <c r="K31" s="93"/>
      <c r="L31" s="93"/>
      <c r="M31" s="95">
        <f t="shared" ref="M31:X31" si="61">M28+M30</f>
        <v>1065.7</v>
      </c>
      <c r="N31" s="95">
        <f t="shared" si="61"/>
        <v>1127.454328</v>
      </c>
      <c r="O31" s="95">
        <f t="shared" si="61"/>
        <v>3191.675377</v>
      </c>
      <c r="P31" s="95">
        <f t="shared" si="61"/>
        <v>3258.461679</v>
      </c>
      <c r="Q31" s="95">
        <f t="shared" si="61"/>
        <v>3327.9157</v>
      </c>
      <c r="R31" s="95">
        <f t="shared" si="61"/>
        <v>3400.144</v>
      </c>
      <c r="S31" s="95">
        <f t="shared" si="61"/>
        <v>3475.257395</v>
      </c>
      <c r="T31" s="95">
        <f t="shared" si="61"/>
        <v>1153.371128</v>
      </c>
      <c r="U31" s="95">
        <f t="shared" si="61"/>
        <v>1234.605044</v>
      </c>
      <c r="V31" s="95">
        <f t="shared" si="61"/>
        <v>1319.083776</v>
      </c>
      <c r="W31" s="95">
        <f t="shared" si="61"/>
        <v>1406.936936</v>
      </c>
      <c r="X31" s="95">
        <f t="shared" si="61"/>
        <v>1498.299312</v>
      </c>
      <c r="Y31" s="96"/>
      <c r="Z31" s="97"/>
      <c r="AA31" s="1"/>
      <c r="AB31" s="95">
        <f t="shared" ref="AB31:AM31" si="62">AB28+AB30</f>
        <v>4304.347997</v>
      </c>
      <c r="AC31" s="95">
        <f t="shared" si="62"/>
        <v>4732.511337</v>
      </c>
      <c r="AD31" s="95">
        <f t="shared" si="62"/>
        <v>5177.77728</v>
      </c>
      <c r="AE31" s="95">
        <f t="shared" si="62"/>
        <v>5640.828973</v>
      </c>
      <c r="AF31" s="95">
        <f t="shared" si="62"/>
        <v>6122.376853</v>
      </c>
      <c r="AG31" s="95">
        <f t="shared" si="62"/>
        <v>6623.159733</v>
      </c>
      <c r="AH31" s="95">
        <f t="shared" si="62"/>
        <v>7143.945939</v>
      </c>
      <c r="AI31" s="95">
        <f t="shared" si="62"/>
        <v>7685.534485</v>
      </c>
      <c r="AJ31" s="95">
        <f t="shared" si="62"/>
        <v>8248.756302</v>
      </c>
      <c r="AK31" s="95">
        <f t="shared" si="62"/>
        <v>8834.475512</v>
      </c>
      <c r="AL31" s="95">
        <f t="shared" si="62"/>
        <v>9443.590753</v>
      </c>
      <c r="AM31" s="95">
        <f t="shared" si="62"/>
        <v>10077.03656</v>
      </c>
      <c r="AN31" s="15"/>
      <c r="AO31" s="97"/>
      <c r="AP31" s="15"/>
      <c r="AQ31" s="95">
        <f t="shared" ref="AQ31:BB31" si="63">AQ28+AQ30</f>
        <v>10723.28209</v>
      </c>
      <c r="AR31" s="95">
        <f t="shared" si="63"/>
        <v>11383.81252</v>
      </c>
      <c r="AS31" s="95">
        <f t="shared" si="63"/>
        <v>12058.94362</v>
      </c>
      <c r="AT31" s="95">
        <f t="shared" si="63"/>
        <v>12748.99811</v>
      </c>
      <c r="AU31" s="95">
        <f t="shared" si="63"/>
        <v>13454.30588</v>
      </c>
      <c r="AV31" s="95">
        <f t="shared" si="63"/>
        <v>14175.2041</v>
      </c>
      <c r="AW31" s="95">
        <f t="shared" si="63"/>
        <v>14912.03737</v>
      </c>
      <c r="AX31" s="95">
        <f t="shared" si="63"/>
        <v>15665.15794</v>
      </c>
      <c r="AY31" s="95">
        <f t="shared" si="63"/>
        <v>16434.92582</v>
      </c>
      <c r="AZ31" s="95">
        <f t="shared" si="63"/>
        <v>17221.709</v>
      </c>
      <c r="BA31" s="95">
        <f t="shared" si="63"/>
        <v>18025.88359</v>
      </c>
      <c r="BB31" s="95">
        <f t="shared" si="63"/>
        <v>18847.83401</v>
      </c>
      <c r="BC31" s="15"/>
      <c r="BD31" s="98"/>
      <c r="BE31" s="99"/>
      <c r="BF31" s="95">
        <f t="shared" ref="BF31:BT31" si="64">BF28+BF30</f>
        <v>19675.07923</v>
      </c>
      <c r="BG31" s="95">
        <f t="shared" si="64"/>
        <v>20508.92102</v>
      </c>
      <c r="BH31" s="95">
        <f t="shared" si="64"/>
        <v>21349.41198</v>
      </c>
      <c r="BI31" s="95">
        <f t="shared" si="64"/>
        <v>22196.60513</v>
      </c>
      <c r="BJ31" s="95">
        <f t="shared" si="64"/>
        <v>23050.55392</v>
      </c>
      <c r="BK31" s="95">
        <f t="shared" si="64"/>
        <v>23911.31222</v>
      </c>
      <c r="BL31" s="95">
        <f t="shared" si="64"/>
        <v>24778.93433</v>
      </c>
      <c r="BM31" s="95">
        <f t="shared" si="64"/>
        <v>25653.47497</v>
      </c>
      <c r="BN31" s="95">
        <f t="shared" si="64"/>
        <v>26534.98933</v>
      </c>
      <c r="BO31" s="95">
        <f t="shared" si="64"/>
        <v>27423.533</v>
      </c>
      <c r="BP31" s="95">
        <f t="shared" si="64"/>
        <v>28319.16205</v>
      </c>
      <c r="BQ31" s="95">
        <f t="shared" si="64"/>
        <v>29221.93297</v>
      </c>
      <c r="BR31" s="95">
        <f t="shared" si="64"/>
        <v>30131.90271</v>
      </c>
      <c r="BS31" s="95">
        <f t="shared" si="64"/>
        <v>31049.12868</v>
      </c>
      <c r="BT31" s="95">
        <f t="shared" si="64"/>
        <v>31973.66874</v>
      </c>
      <c r="BU31" s="15"/>
      <c r="BV31" s="97"/>
    </row>
    <row r="32" ht="12.0" customHeight="1">
      <c r="A32" s="15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15"/>
      <c r="Z32" s="1"/>
      <c r="AA32" s="1"/>
      <c r="AB32" s="1"/>
      <c r="AC32" s="1"/>
      <c r="AD32" s="1"/>
      <c r="AE32" s="1"/>
      <c r="AF32" s="1"/>
      <c r="AG32" s="1"/>
      <c r="AH32" s="15"/>
      <c r="AI32" s="15"/>
      <c r="AJ32" s="15"/>
      <c r="AK32" s="15"/>
      <c r="AL32" s="15"/>
      <c r="AM32" s="15"/>
      <c r="AN32" s="15"/>
      <c r="AO32" s="1"/>
      <c r="AP32" s="15"/>
      <c r="AQ32" s="1"/>
      <c r="AR32" s="1"/>
      <c r="AS32" s="1"/>
      <c r="AT32" s="1"/>
      <c r="AU32" s="1"/>
      <c r="AV32" s="1"/>
      <c r="AW32" s="15"/>
      <c r="AX32" s="15"/>
      <c r="AY32" s="15"/>
      <c r="AZ32" s="15"/>
      <c r="BA32" s="15"/>
      <c r="BB32" s="15"/>
      <c r="BC32" s="15"/>
      <c r="BD32" s="1"/>
      <c r="BE32" s="1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"/>
    </row>
    <row r="33" ht="12.0" customHeight="1">
      <c r="A33" s="15"/>
      <c r="B33" s="16" t="s">
        <v>22</v>
      </c>
      <c r="C33" s="17">
        <v>2009.0</v>
      </c>
      <c r="D33" s="18"/>
      <c r="E33" s="18"/>
      <c r="F33" s="18"/>
      <c r="G33" s="18"/>
      <c r="H33" s="19"/>
      <c r="I33" s="20"/>
      <c r="J33" s="20"/>
      <c r="K33" s="20"/>
      <c r="L33" s="20"/>
      <c r="M33" s="76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9"/>
      <c r="Y33" s="15"/>
      <c r="Z33" s="100"/>
      <c r="AA33" s="101"/>
      <c r="AB33" s="76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9"/>
      <c r="AN33" s="15"/>
      <c r="AO33" s="100"/>
      <c r="AP33" s="15"/>
      <c r="AQ33" s="76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9"/>
      <c r="BC33" s="15"/>
      <c r="BD33" s="100"/>
      <c r="BE33" s="101"/>
      <c r="BF33" s="23"/>
      <c r="BG33" s="23"/>
      <c r="BH33" s="23"/>
      <c r="BI33" s="23"/>
      <c r="BJ33" s="23"/>
      <c r="BK33" s="23"/>
      <c r="BL33" s="23"/>
      <c r="BM33" s="23"/>
      <c r="BN33" s="23"/>
      <c r="BO33" s="27"/>
      <c r="BP33" s="27"/>
      <c r="BQ33" s="27"/>
      <c r="BR33" s="27"/>
      <c r="BS33" s="27"/>
      <c r="BT33" s="27"/>
      <c r="BU33" s="15"/>
      <c r="BV33" s="100"/>
    </row>
    <row r="34" ht="12.0" customHeight="1">
      <c r="A34" s="15"/>
      <c r="B34" s="28" t="s">
        <v>36</v>
      </c>
      <c r="C34" s="29">
        <f t="shared" ref="C34:H34" si="65">+C26</f>
        <v>40009</v>
      </c>
      <c r="D34" s="29">
        <f t="shared" si="65"/>
        <v>40039.5</v>
      </c>
      <c r="E34" s="29">
        <f t="shared" si="65"/>
        <v>40070</v>
      </c>
      <c r="F34" s="29">
        <f t="shared" si="65"/>
        <v>40100.5</v>
      </c>
      <c r="G34" s="29">
        <f t="shared" si="65"/>
        <v>40131</v>
      </c>
      <c r="H34" s="29">
        <f t="shared" si="65"/>
        <v>40161.5</v>
      </c>
      <c r="I34" s="30">
        <v>41791.0</v>
      </c>
      <c r="J34" s="30">
        <v>41821.0</v>
      </c>
      <c r="K34" s="30">
        <v>41852.0</v>
      </c>
      <c r="L34" s="30">
        <v>41883.0</v>
      </c>
      <c r="M34" s="30">
        <v>41913.0</v>
      </c>
      <c r="N34" s="30">
        <v>41944.0</v>
      </c>
      <c r="O34" s="30">
        <v>41974.0</v>
      </c>
      <c r="P34" s="30">
        <v>42005.0</v>
      </c>
      <c r="Q34" s="30">
        <v>42036.0</v>
      </c>
      <c r="R34" s="30">
        <v>42064.0</v>
      </c>
      <c r="S34" s="30">
        <v>42095.0</v>
      </c>
      <c r="T34" s="30">
        <v>42125.0</v>
      </c>
      <c r="U34" s="30">
        <v>42156.0</v>
      </c>
      <c r="V34" s="30">
        <v>42186.0</v>
      </c>
      <c r="W34" s="30">
        <v>42217.0</v>
      </c>
      <c r="X34" s="30">
        <v>42248.0</v>
      </c>
      <c r="Y34" s="15"/>
      <c r="Z34" s="102"/>
      <c r="AA34" s="103"/>
      <c r="AB34" s="30">
        <f t="shared" ref="AB34:AM34" si="66">+AB26</f>
        <v>42278</v>
      </c>
      <c r="AC34" s="30">
        <f t="shared" si="66"/>
        <v>42309</v>
      </c>
      <c r="AD34" s="30">
        <f t="shared" si="66"/>
        <v>42339</v>
      </c>
      <c r="AE34" s="30">
        <f t="shared" si="66"/>
        <v>42370</v>
      </c>
      <c r="AF34" s="30">
        <f t="shared" si="66"/>
        <v>42401</v>
      </c>
      <c r="AG34" s="30">
        <f t="shared" si="66"/>
        <v>42430</v>
      </c>
      <c r="AH34" s="30">
        <f t="shared" si="66"/>
        <v>42461</v>
      </c>
      <c r="AI34" s="30">
        <f t="shared" si="66"/>
        <v>42491</v>
      </c>
      <c r="AJ34" s="30">
        <f t="shared" si="66"/>
        <v>42522</v>
      </c>
      <c r="AK34" s="30">
        <f t="shared" si="66"/>
        <v>42552</v>
      </c>
      <c r="AL34" s="30">
        <f t="shared" si="66"/>
        <v>42583</v>
      </c>
      <c r="AM34" s="30">
        <f t="shared" si="66"/>
        <v>42614</v>
      </c>
      <c r="AN34" s="15"/>
      <c r="AO34" s="102"/>
      <c r="AP34" s="15"/>
      <c r="AQ34" s="30">
        <f t="shared" ref="AQ34:BB34" si="67">+AQ26</f>
        <v>42644</v>
      </c>
      <c r="AR34" s="30">
        <f t="shared" si="67"/>
        <v>42675</v>
      </c>
      <c r="AS34" s="30">
        <f t="shared" si="67"/>
        <v>42705</v>
      </c>
      <c r="AT34" s="30">
        <f t="shared" si="67"/>
        <v>42736</v>
      </c>
      <c r="AU34" s="30">
        <f t="shared" si="67"/>
        <v>42767</v>
      </c>
      <c r="AV34" s="30">
        <f t="shared" si="67"/>
        <v>42795</v>
      </c>
      <c r="AW34" s="30">
        <f t="shared" si="67"/>
        <v>42826</v>
      </c>
      <c r="AX34" s="30">
        <f t="shared" si="67"/>
        <v>42856</v>
      </c>
      <c r="AY34" s="30">
        <f t="shared" si="67"/>
        <v>42887</v>
      </c>
      <c r="AZ34" s="30">
        <f t="shared" si="67"/>
        <v>42917</v>
      </c>
      <c r="BA34" s="30">
        <f t="shared" si="67"/>
        <v>42948</v>
      </c>
      <c r="BB34" s="30">
        <f t="shared" si="67"/>
        <v>42979</v>
      </c>
      <c r="BC34" s="15"/>
      <c r="BD34" s="102"/>
      <c r="BE34" s="103"/>
      <c r="BF34" s="33">
        <v>43009.0</v>
      </c>
      <c r="BG34" s="30">
        <v>43040.0</v>
      </c>
      <c r="BH34" s="30">
        <v>43070.0</v>
      </c>
      <c r="BI34" s="30">
        <v>43101.0</v>
      </c>
      <c r="BJ34" s="30">
        <v>43132.0</v>
      </c>
      <c r="BK34" s="30">
        <v>43160.0</v>
      </c>
      <c r="BL34" s="30">
        <v>43191.0</v>
      </c>
      <c r="BM34" s="30">
        <v>43221.0</v>
      </c>
      <c r="BN34" s="30">
        <v>43252.0</v>
      </c>
      <c r="BO34" s="30">
        <v>43282.0</v>
      </c>
      <c r="BP34" s="30">
        <v>43313.0</v>
      </c>
      <c r="BQ34" s="30">
        <v>43344.0</v>
      </c>
      <c r="BR34" s="30">
        <v>43374.0</v>
      </c>
      <c r="BS34" s="30">
        <v>43405.0</v>
      </c>
      <c r="BT34" s="30">
        <v>43435.0</v>
      </c>
      <c r="BU34" s="15"/>
      <c r="BV34" s="102"/>
    </row>
    <row r="35" ht="12.0" customHeight="1" outlineLevel="1">
      <c r="A35" s="15"/>
      <c r="B35" s="104" t="s">
        <v>37</v>
      </c>
      <c r="C35" s="88">
        <v>0.0</v>
      </c>
      <c r="D35" s="52">
        <f t="shared" ref="D35:F35" si="68">+C35</f>
        <v>0</v>
      </c>
      <c r="E35" s="52">
        <f t="shared" si="68"/>
        <v>0</v>
      </c>
      <c r="F35" s="89">
        <f t="shared" si="68"/>
        <v>0</v>
      </c>
      <c r="G35" s="88"/>
      <c r="H35" s="52"/>
      <c r="I35" s="52"/>
      <c r="J35" s="52"/>
      <c r="K35" s="52"/>
      <c r="L35" s="52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5"/>
      <c r="Z35" s="106"/>
      <c r="AA35" s="107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5"/>
      <c r="AO35" s="106"/>
      <c r="AP35" s="1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5"/>
      <c r="BD35" s="106"/>
      <c r="BE35" s="107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06"/>
    </row>
    <row r="36" ht="12.0" customHeight="1" outlineLevel="1">
      <c r="A36" s="15"/>
      <c r="B36" s="108" t="s">
        <v>38</v>
      </c>
      <c r="C36" s="109">
        <v>0.0</v>
      </c>
      <c r="D36" s="110">
        <f t="shared" ref="D36:H36" si="69">+C36</f>
        <v>0</v>
      </c>
      <c r="E36" s="110">
        <f t="shared" si="69"/>
        <v>0</v>
      </c>
      <c r="F36" s="111">
        <f t="shared" si="69"/>
        <v>0</v>
      </c>
      <c r="G36" s="109">
        <f t="shared" si="69"/>
        <v>0</v>
      </c>
      <c r="H36" s="110">
        <f t="shared" si="69"/>
        <v>0</v>
      </c>
      <c r="I36" s="112">
        <v>1.0</v>
      </c>
      <c r="J36" s="112">
        <f t="shared" ref="J36:T36" si="70">I36</f>
        <v>1</v>
      </c>
      <c r="K36" s="112">
        <f t="shared" si="70"/>
        <v>1</v>
      </c>
      <c r="L36" s="112">
        <f t="shared" si="70"/>
        <v>1</v>
      </c>
      <c r="M36" s="112">
        <f t="shared" si="70"/>
        <v>1</v>
      </c>
      <c r="N36" s="112">
        <f t="shared" si="70"/>
        <v>1</v>
      </c>
      <c r="O36" s="112">
        <f t="shared" si="70"/>
        <v>1</v>
      </c>
      <c r="P36" s="112">
        <f t="shared" si="70"/>
        <v>1</v>
      </c>
      <c r="Q36" s="112">
        <f t="shared" si="70"/>
        <v>1</v>
      </c>
      <c r="R36" s="112">
        <f t="shared" si="70"/>
        <v>1</v>
      </c>
      <c r="S36" s="112">
        <f t="shared" si="70"/>
        <v>1</v>
      </c>
      <c r="T36" s="112">
        <f t="shared" si="70"/>
        <v>1</v>
      </c>
      <c r="U36" s="112"/>
      <c r="V36" s="112"/>
      <c r="W36" s="113" t="str">
        <f t="shared" ref="W36:X36" si="71">+V36</f>
        <v/>
      </c>
      <c r="X36" s="113" t="str">
        <f t="shared" si="71"/>
        <v/>
      </c>
      <c r="Y36" s="15"/>
      <c r="Z36" s="106"/>
      <c r="AA36" s="107"/>
      <c r="AB36" s="114">
        <v>0.0</v>
      </c>
      <c r="AC36" s="115">
        <f t="shared" ref="AC36:AI36" si="72">AB36</f>
        <v>0</v>
      </c>
      <c r="AD36" s="115">
        <f t="shared" si="72"/>
        <v>0</v>
      </c>
      <c r="AE36" s="115">
        <f t="shared" si="72"/>
        <v>0</v>
      </c>
      <c r="AF36" s="115">
        <f t="shared" si="72"/>
        <v>0</v>
      </c>
      <c r="AG36" s="115">
        <f t="shared" si="72"/>
        <v>0</v>
      </c>
      <c r="AH36" s="115">
        <f t="shared" si="72"/>
        <v>0</v>
      </c>
      <c r="AI36" s="115">
        <f t="shared" si="72"/>
        <v>0</v>
      </c>
      <c r="AJ36" s="116">
        <v>0.0</v>
      </c>
      <c r="AK36" s="113">
        <f t="shared" ref="AK36:AM36" si="73">+AJ36</f>
        <v>0</v>
      </c>
      <c r="AL36" s="113">
        <f t="shared" si="73"/>
        <v>0</v>
      </c>
      <c r="AM36" s="113">
        <f t="shared" si="73"/>
        <v>0</v>
      </c>
      <c r="AN36" s="15"/>
      <c r="AO36" s="106"/>
      <c r="AP36" s="15"/>
      <c r="AQ36" s="114">
        <v>0.0</v>
      </c>
      <c r="AR36" s="115">
        <f t="shared" ref="AR36:AX36" si="74">AQ36</f>
        <v>0</v>
      </c>
      <c r="AS36" s="115">
        <f t="shared" si="74"/>
        <v>0</v>
      </c>
      <c r="AT36" s="115">
        <f t="shared" si="74"/>
        <v>0</v>
      </c>
      <c r="AU36" s="115">
        <f t="shared" si="74"/>
        <v>0</v>
      </c>
      <c r="AV36" s="115">
        <f t="shared" si="74"/>
        <v>0</v>
      </c>
      <c r="AW36" s="115">
        <f t="shared" si="74"/>
        <v>0</v>
      </c>
      <c r="AX36" s="115">
        <f t="shared" si="74"/>
        <v>0</v>
      </c>
      <c r="AY36" s="116">
        <v>0.0</v>
      </c>
      <c r="AZ36" s="113">
        <f t="shared" ref="AZ36:BB36" si="75">+AY36</f>
        <v>0</v>
      </c>
      <c r="BA36" s="113">
        <f t="shared" si="75"/>
        <v>0</v>
      </c>
      <c r="BB36" s="113">
        <f t="shared" si="75"/>
        <v>0</v>
      </c>
      <c r="BC36" s="15"/>
      <c r="BD36" s="106"/>
      <c r="BE36" s="107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06"/>
    </row>
    <row r="37" ht="12.0" customHeight="1" outlineLevel="1">
      <c r="A37" s="15"/>
      <c r="B37" s="108" t="s">
        <v>39</v>
      </c>
      <c r="C37" s="109">
        <v>0.0</v>
      </c>
      <c r="D37" s="110">
        <f t="shared" ref="D37:H37" si="76">+C37</f>
        <v>0</v>
      </c>
      <c r="E37" s="110">
        <f t="shared" si="76"/>
        <v>0</v>
      </c>
      <c r="F37" s="111">
        <f t="shared" si="76"/>
        <v>0</v>
      </c>
      <c r="G37" s="109">
        <f t="shared" si="76"/>
        <v>0</v>
      </c>
      <c r="H37" s="110">
        <f t="shared" si="76"/>
        <v>0</v>
      </c>
      <c r="I37" s="110"/>
      <c r="J37" s="110"/>
      <c r="K37" s="110"/>
      <c r="L37" s="110">
        <v>0.0</v>
      </c>
      <c r="M37" s="114">
        <v>1.0</v>
      </c>
      <c r="N37" s="113">
        <f t="shared" ref="N37:X37" si="77">M37</f>
        <v>1</v>
      </c>
      <c r="O37" s="113">
        <f t="shared" si="77"/>
        <v>1</v>
      </c>
      <c r="P37" s="113">
        <f t="shared" si="77"/>
        <v>1</v>
      </c>
      <c r="Q37" s="113">
        <f t="shared" si="77"/>
        <v>1</v>
      </c>
      <c r="R37" s="113">
        <f t="shared" si="77"/>
        <v>1</v>
      </c>
      <c r="S37" s="113">
        <f t="shared" si="77"/>
        <v>1</v>
      </c>
      <c r="T37" s="113">
        <f t="shared" si="77"/>
        <v>1</v>
      </c>
      <c r="U37" s="113">
        <f t="shared" si="77"/>
        <v>1</v>
      </c>
      <c r="V37" s="113">
        <f t="shared" si="77"/>
        <v>1</v>
      </c>
      <c r="W37" s="113">
        <f t="shared" si="77"/>
        <v>1</v>
      </c>
      <c r="X37" s="113">
        <f t="shared" si="77"/>
        <v>1</v>
      </c>
      <c r="Y37" s="15"/>
      <c r="Z37" s="106"/>
      <c r="AA37" s="107"/>
      <c r="AB37" s="114">
        <v>1.0</v>
      </c>
      <c r="AC37" s="113">
        <f t="shared" ref="AC37:AM37" si="78">AB37</f>
        <v>1</v>
      </c>
      <c r="AD37" s="113">
        <f t="shared" si="78"/>
        <v>1</v>
      </c>
      <c r="AE37" s="113">
        <f t="shared" si="78"/>
        <v>1</v>
      </c>
      <c r="AF37" s="113">
        <f t="shared" si="78"/>
        <v>1</v>
      </c>
      <c r="AG37" s="113">
        <f t="shared" si="78"/>
        <v>1</v>
      </c>
      <c r="AH37" s="113">
        <f t="shared" si="78"/>
        <v>1</v>
      </c>
      <c r="AI37" s="113">
        <f t="shared" si="78"/>
        <v>1</v>
      </c>
      <c r="AJ37" s="113">
        <f t="shared" si="78"/>
        <v>1</v>
      </c>
      <c r="AK37" s="113">
        <f t="shared" si="78"/>
        <v>1</v>
      </c>
      <c r="AL37" s="113">
        <f t="shared" si="78"/>
        <v>1</v>
      </c>
      <c r="AM37" s="113">
        <f t="shared" si="78"/>
        <v>1</v>
      </c>
      <c r="AN37" s="15"/>
      <c r="AO37" s="106"/>
      <c r="AP37" s="15"/>
      <c r="AQ37" s="114">
        <v>1.0</v>
      </c>
      <c r="AR37" s="113">
        <f t="shared" ref="AR37:BB37" si="79">AQ37</f>
        <v>1</v>
      </c>
      <c r="AS37" s="113">
        <f t="shared" si="79"/>
        <v>1</v>
      </c>
      <c r="AT37" s="113">
        <f t="shared" si="79"/>
        <v>1</v>
      </c>
      <c r="AU37" s="113">
        <f t="shared" si="79"/>
        <v>1</v>
      </c>
      <c r="AV37" s="113">
        <f t="shared" si="79"/>
        <v>1</v>
      </c>
      <c r="AW37" s="113">
        <f t="shared" si="79"/>
        <v>1</v>
      </c>
      <c r="AX37" s="113">
        <f t="shared" si="79"/>
        <v>1</v>
      </c>
      <c r="AY37" s="113">
        <f t="shared" si="79"/>
        <v>1</v>
      </c>
      <c r="AZ37" s="113">
        <f t="shared" si="79"/>
        <v>1</v>
      </c>
      <c r="BA37" s="113">
        <f t="shared" si="79"/>
        <v>1</v>
      </c>
      <c r="BB37" s="113">
        <f t="shared" si="79"/>
        <v>1</v>
      </c>
      <c r="BC37" s="15"/>
      <c r="BD37" s="106"/>
      <c r="BE37" s="107"/>
      <c r="BF37" s="105">
        <f t="shared" ref="BF37:BF44" si="84">BB37</f>
        <v>1</v>
      </c>
      <c r="BG37" s="105">
        <f t="shared" ref="BG37:BT37" si="80">BF37</f>
        <v>1</v>
      </c>
      <c r="BH37" s="105">
        <f t="shared" si="80"/>
        <v>1</v>
      </c>
      <c r="BI37" s="105">
        <f t="shared" si="80"/>
        <v>1</v>
      </c>
      <c r="BJ37" s="105">
        <f t="shared" si="80"/>
        <v>1</v>
      </c>
      <c r="BK37" s="105">
        <f t="shared" si="80"/>
        <v>1</v>
      </c>
      <c r="BL37" s="105">
        <f t="shared" si="80"/>
        <v>1</v>
      </c>
      <c r="BM37" s="105">
        <f t="shared" si="80"/>
        <v>1</v>
      </c>
      <c r="BN37" s="105">
        <f t="shared" si="80"/>
        <v>1</v>
      </c>
      <c r="BO37" s="105">
        <f t="shared" si="80"/>
        <v>1</v>
      </c>
      <c r="BP37" s="105">
        <f t="shared" si="80"/>
        <v>1</v>
      </c>
      <c r="BQ37" s="105">
        <f t="shared" si="80"/>
        <v>1</v>
      </c>
      <c r="BR37" s="105">
        <f t="shared" si="80"/>
        <v>1</v>
      </c>
      <c r="BS37" s="105">
        <f t="shared" si="80"/>
        <v>1</v>
      </c>
      <c r="BT37" s="105">
        <f t="shared" si="80"/>
        <v>1</v>
      </c>
      <c r="BU37" s="15"/>
      <c r="BV37" s="106"/>
    </row>
    <row r="38" ht="12.0" customHeight="1" outlineLevel="1">
      <c r="A38" s="15"/>
      <c r="B38" s="108" t="s">
        <v>40</v>
      </c>
      <c r="C38" s="109">
        <v>0.0</v>
      </c>
      <c r="D38" s="110">
        <f t="shared" ref="D38:D44" si="86">+C38</f>
        <v>0</v>
      </c>
      <c r="E38" s="117">
        <v>1.0</v>
      </c>
      <c r="F38" s="118">
        <v>1.0</v>
      </c>
      <c r="G38" s="119">
        <v>1.0</v>
      </c>
      <c r="H38" s="117">
        <v>1.0</v>
      </c>
      <c r="I38" s="117"/>
      <c r="J38" s="117"/>
      <c r="K38" s="117"/>
      <c r="L38" s="117">
        <v>0.0</v>
      </c>
      <c r="M38" s="114">
        <v>1.0</v>
      </c>
      <c r="N38" s="113">
        <f t="shared" ref="N38:X38" si="81">M38</f>
        <v>1</v>
      </c>
      <c r="O38" s="113">
        <f t="shared" si="81"/>
        <v>1</v>
      </c>
      <c r="P38" s="113">
        <f t="shared" si="81"/>
        <v>1</v>
      </c>
      <c r="Q38" s="113">
        <f t="shared" si="81"/>
        <v>1</v>
      </c>
      <c r="R38" s="113">
        <f t="shared" si="81"/>
        <v>1</v>
      </c>
      <c r="S38" s="113">
        <f t="shared" si="81"/>
        <v>1</v>
      </c>
      <c r="T38" s="113">
        <f t="shared" si="81"/>
        <v>1</v>
      </c>
      <c r="U38" s="113">
        <f t="shared" si="81"/>
        <v>1</v>
      </c>
      <c r="V38" s="113">
        <f t="shared" si="81"/>
        <v>1</v>
      </c>
      <c r="W38" s="113">
        <f t="shared" si="81"/>
        <v>1</v>
      </c>
      <c r="X38" s="113">
        <f t="shared" si="81"/>
        <v>1</v>
      </c>
      <c r="Y38" s="15"/>
      <c r="Z38" s="120"/>
      <c r="AA38" s="121"/>
      <c r="AB38" s="114">
        <v>1.0</v>
      </c>
      <c r="AC38" s="113">
        <f t="shared" ref="AC38:AM38" si="82">AB38</f>
        <v>1</v>
      </c>
      <c r="AD38" s="113">
        <f t="shared" si="82"/>
        <v>1</v>
      </c>
      <c r="AE38" s="113">
        <f t="shared" si="82"/>
        <v>1</v>
      </c>
      <c r="AF38" s="113">
        <f t="shared" si="82"/>
        <v>1</v>
      </c>
      <c r="AG38" s="113">
        <f t="shared" si="82"/>
        <v>1</v>
      </c>
      <c r="AH38" s="113">
        <f t="shared" si="82"/>
        <v>1</v>
      </c>
      <c r="AI38" s="113">
        <f t="shared" si="82"/>
        <v>1</v>
      </c>
      <c r="AJ38" s="113">
        <f t="shared" si="82"/>
        <v>1</v>
      </c>
      <c r="AK38" s="113">
        <f t="shared" si="82"/>
        <v>1</v>
      </c>
      <c r="AL38" s="113">
        <f t="shared" si="82"/>
        <v>1</v>
      </c>
      <c r="AM38" s="113">
        <f t="shared" si="82"/>
        <v>1</v>
      </c>
      <c r="AN38" s="15"/>
      <c r="AO38" s="120"/>
      <c r="AP38" s="15"/>
      <c r="AQ38" s="114">
        <v>1.0</v>
      </c>
      <c r="AR38" s="113">
        <f t="shared" ref="AR38:BB38" si="83">AQ38</f>
        <v>1</v>
      </c>
      <c r="AS38" s="113">
        <f t="shared" si="83"/>
        <v>1</v>
      </c>
      <c r="AT38" s="113">
        <f t="shared" si="83"/>
        <v>1</v>
      </c>
      <c r="AU38" s="113">
        <f t="shared" si="83"/>
        <v>1</v>
      </c>
      <c r="AV38" s="113">
        <f t="shared" si="83"/>
        <v>1</v>
      </c>
      <c r="AW38" s="113">
        <f t="shared" si="83"/>
        <v>1</v>
      </c>
      <c r="AX38" s="113">
        <f t="shared" si="83"/>
        <v>1</v>
      </c>
      <c r="AY38" s="113">
        <f t="shared" si="83"/>
        <v>1</v>
      </c>
      <c r="AZ38" s="113">
        <f t="shared" si="83"/>
        <v>1</v>
      </c>
      <c r="BA38" s="113">
        <f t="shared" si="83"/>
        <v>1</v>
      </c>
      <c r="BB38" s="113">
        <f t="shared" si="83"/>
        <v>1</v>
      </c>
      <c r="BC38" s="15"/>
      <c r="BD38" s="120"/>
      <c r="BE38" s="121"/>
      <c r="BF38" s="105">
        <f t="shared" si="84"/>
        <v>1</v>
      </c>
      <c r="BG38" s="105">
        <f t="shared" ref="BG38:BT38" si="85">BF38</f>
        <v>1</v>
      </c>
      <c r="BH38" s="105">
        <f t="shared" si="85"/>
        <v>1</v>
      </c>
      <c r="BI38" s="105">
        <f t="shared" si="85"/>
        <v>1</v>
      </c>
      <c r="BJ38" s="105">
        <f t="shared" si="85"/>
        <v>1</v>
      </c>
      <c r="BK38" s="105">
        <f t="shared" si="85"/>
        <v>1</v>
      </c>
      <c r="BL38" s="105">
        <f t="shared" si="85"/>
        <v>1</v>
      </c>
      <c r="BM38" s="105">
        <f t="shared" si="85"/>
        <v>1</v>
      </c>
      <c r="BN38" s="105">
        <f t="shared" si="85"/>
        <v>1</v>
      </c>
      <c r="BO38" s="105">
        <f t="shared" si="85"/>
        <v>1</v>
      </c>
      <c r="BP38" s="105">
        <f t="shared" si="85"/>
        <v>1</v>
      </c>
      <c r="BQ38" s="105">
        <f t="shared" si="85"/>
        <v>1</v>
      </c>
      <c r="BR38" s="105">
        <f t="shared" si="85"/>
        <v>1</v>
      </c>
      <c r="BS38" s="105">
        <f t="shared" si="85"/>
        <v>1</v>
      </c>
      <c r="BT38" s="105">
        <f t="shared" si="85"/>
        <v>1</v>
      </c>
      <c r="BU38" s="15"/>
      <c r="BV38" s="120"/>
    </row>
    <row r="39" ht="12.0" customHeight="1" outlineLevel="1">
      <c r="A39" s="15"/>
      <c r="B39" s="108" t="s">
        <v>41</v>
      </c>
      <c r="C39" s="109">
        <v>0.0</v>
      </c>
      <c r="D39" s="110">
        <f t="shared" si="86"/>
        <v>0</v>
      </c>
      <c r="E39" s="110">
        <f t="shared" ref="E39:H39" si="87">+D39</f>
        <v>0</v>
      </c>
      <c r="F39" s="111">
        <f t="shared" si="87"/>
        <v>0</v>
      </c>
      <c r="G39" s="109">
        <f t="shared" si="87"/>
        <v>0</v>
      </c>
      <c r="H39" s="110">
        <f t="shared" si="87"/>
        <v>0</v>
      </c>
      <c r="I39" s="110"/>
      <c r="J39" s="110"/>
      <c r="K39" s="110"/>
      <c r="L39" s="110"/>
      <c r="M39" s="115">
        <f>+H39</f>
        <v>0</v>
      </c>
      <c r="N39" s="115">
        <f t="shared" ref="N39:N40" si="99">+M39</f>
        <v>0</v>
      </c>
      <c r="O39" s="122">
        <v>0.0</v>
      </c>
      <c r="P39" s="122">
        <f t="shared" ref="P39:Q39" si="88">+O39</f>
        <v>0</v>
      </c>
      <c r="Q39" s="122">
        <f t="shared" si="88"/>
        <v>0</v>
      </c>
      <c r="R39" s="114">
        <v>1.0</v>
      </c>
      <c r="S39" s="122">
        <f t="shared" ref="S39:T39" si="89">+R39</f>
        <v>1</v>
      </c>
      <c r="T39" s="122">
        <f t="shared" si="89"/>
        <v>1</v>
      </c>
      <c r="U39" s="113">
        <f>T39</f>
        <v>1</v>
      </c>
      <c r="V39" s="113">
        <f t="shared" ref="V39:X39" si="90">+U39</f>
        <v>1</v>
      </c>
      <c r="W39" s="113">
        <f t="shared" si="90"/>
        <v>1</v>
      </c>
      <c r="X39" s="113">
        <f t="shared" si="90"/>
        <v>1</v>
      </c>
      <c r="Y39" s="15"/>
      <c r="Z39" s="120"/>
      <c r="AA39" s="121"/>
      <c r="AB39" s="115">
        <f>X39</f>
        <v>1</v>
      </c>
      <c r="AC39" s="115">
        <f t="shared" ref="AC39:AC40" si="101">+AB39</f>
        <v>1</v>
      </c>
      <c r="AD39" s="122">
        <f>AC39</f>
        <v>1</v>
      </c>
      <c r="AE39" s="122">
        <f t="shared" ref="AE39:AF39" si="91">+AD39</f>
        <v>1</v>
      </c>
      <c r="AF39" s="122">
        <f t="shared" si="91"/>
        <v>1</v>
      </c>
      <c r="AG39" s="114">
        <v>2.0</v>
      </c>
      <c r="AH39" s="122">
        <f t="shared" ref="AH39:AI39" si="92">+AG39</f>
        <v>2</v>
      </c>
      <c r="AI39" s="122">
        <f t="shared" si="92"/>
        <v>2</v>
      </c>
      <c r="AJ39" s="113">
        <f>AI39</f>
        <v>2</v>
      </c>
      <c r="AK39" s="113">
        <f t="shared" ref="AK39:AM39" si="93">+AJ39</f>
        <v>2</v>
      </c>
      <c r="AL39" s="113">
        <f t="shared" si="93"/>
        <v>2</v>
      </c>
      <c r="AM39" s="113">
        <f t="shared" si="93"/>
        <v>2</v>
      </c>
      <c r="AN39" s="15"/>
      <c r="AO39" s="120"/>
      <c r="AP39" s="15"/>
      <c r="AQ39" s="115">
        <f>AM39</f>
        <v>2</v>
      </c>
      <c r="AR39" s="115">
        <f t="shared" ref="AR39:AR40" si="103">+AQ39</f>
        <v>2</v>
      </c>
      <c r="AS39" s="122">
        <f>AR39</f>
        <v>2</v>
      </c>
      <c r="AT39" s="122">
        <f t="shared" ref="AT39:AU39" si="94">+AS39</f>
        <v>2</v>
      </c>
      <c r="AU39" s="122">
        <f t="shared" si="94"/>
        <v>2</v>
      </c>
      <c r="AV39" s="114">
        <v>2.0</v>
      </c>
      <c r="AW39" s="122">
        <f t="shared" ref="AW39:AX39" si="95">+AV39</f>
        <v>2</v>
      </c>
      <c r="AX39" s="122">
        <f t="shared" si="95"/>
        <v>2</v>
      </c>
      <c r="AY39" s="113">
        <f>AX39</f>
        <v>2</v>
      </c>
      <c r="AZ39" s="113">
        <f t="shared" ref="AZ39:BB39" si="96">+AY39</f>
        <v>2</v>
      </c>
      <c r="BA39" s="113">
        <f t="shared" si="96"/>
        <v>2</v>
      </c>
      <c r="BB39" s="113">
        <f t="shared" si="96"/>
        <v>2</v>
      </c>
      <c r="BC39" s="15"/>
      <c r="BD39" s="120"/>
      <c r="BE39" s="121"/>
      <c r="BF39" s="105">
        <f t="shared" si="84"/>
        <v>2</v>
      </c>
      <c r="BG39" s="105">
        <f t="shared" ref="BG39:BT39" si="97">BF39</f>
        <v>2</v>
      </c>
      <c r="BH39" s="105">
        <f t="shared" si="97"/>
        <v>2</v>
      </c>
      <c r="BI39" s="105">
        <f t="shared" si="97"/>
        <v>2</v>
      </c>
      <c r="BJ39" s="105">
        <f t="shared" si="97"/>
        <v>2</v>
      </c>
      <c r="BK39" s="105">
        <f t="shared" si="97"/>
        <v>2</v>
      </c>
      <c r="BL39" s="105">
        <f t="shared" si="97"/>
        <v>2</v>
      </c>
      <c r="BM39" s="105">
        <f t="shared" si="97"/>
        <v>2</v>
      </c>
      <c r="BN39" s="105">
        <f t="shared" si="97"/>
        <v>2</v>
      </c>
      <c r="BO39" s="105">
        <f t="shared" si="97"/>
        <v>2</v>
      </c>
      <c r="BP39" s="105">
        <f t="shared" si="97"/>
        <v>2</v>
      </c>
      <c r="BQ39" s="105">
        <f t="shared" si="97"/>
        <v>2</v>
      </c>
      <c r="BR39" s="105">
        <f t="shared" si="97"/>
        <v>2</v>
      </c>
      <c r="BS39" s="105">
        <f t="shared" si="97"/>
        <v>2</v>
      </c>
      <c r="BT39" s="105">
        <f t="shared" si="97"/>
        <v>2</v>
      </c>
      <c r="BU39" s="15"/>
      <c r="BV39" s="120"/>
    </row>
    <row r="40" ht="12.0" customHeight="1" outlineLevel="1">
      <c r="A40" s="15"/>
      <c r="B40" s="108" t="s">
        <v>42</v>
      </c>
      <c r="C40" s="109">
        <v>0.0</v>
      </c>
      <c r="D40" s="110">
        <f t="shared" si="86"/>
        <v>0</v>
      </c>
      <c r="E40" s="110">
        <f t="shared" ref="E40:H40" si="98">+D40</f>
        <v>0</v>
      </c>
      <c r="F40" s="111">
        <f t="shared" si="98"/>
        <v>0</v>
      </c>
      <c r="G40" s="109">
        <f t="shared" si="98"/>
        <v>0</v>
      </c>
      <c r="H40" s="110">
        <f t="shared" si="98"/>
        <v>0</v>
      </c>
      <c r="I40" s="110"/>
      <c r="J40" s="110"/>
      <c r="K40" s="110"/>
      <c r="L40" s="110"/>
      <c r="M40" s="115"/>
      <c r="N40" s="115" t="str">
        <f t="shared" si="99"/>
        <v/>
      </c>
      <c r="O40" s="122">
        <v>0.0</v>
      </c>
      <c r="P40" s="122">
        <f t="shared" ref="P40:X40" si="100">+O40</f>
        <v>0</v>
      </c>
      <c r="Q40" s="122">
        <f t="shared" si="100"/>
        <v>0</v>
      </c>
      <c r="R40" s="122">
        <f t="shared" si="100"/>
        <v>0</v>
      </c>
      <c r="S40" s="122">
        <f t="shared" si="100"/>
        <v>0</v>
      </c>
      <c r="T40" s="122">
        <f t="shared" si="100"/>
        <v>0</v>
      </c>
      <c r="U40" s="113">
        <f t="shared" si="100"/>
        <v>0</v>
      </c>
      <c r="V40" s="113">
        <f t="shared" si="100"/>
        <v>0</v>
      </c>
      <c r="W40" s="113">
        <f t="shared" si="100"/>
        <v>0</v>
      </c>
      <c r="X40" s="113">
        <f t="shared" si="100"/>
        <v>0</v>
      </c>
      <c r="Y40" s="15"/>
      <c r="Z40" s="120"/>
      <c r="AA40" s="121"/>
      <c r="AB40" s="115"/>
      <c r="AC40" s="115" t="str">
        <f t="shared" si="101"/>
        <v/>
      </c>
      <c r="AD40" s="122">
        <v>0.0</v>
      </c>
      <c r="AE40" s="122">
        <f t="shared" ref="AE40:AM40" si="102">+AD40</f>
        <v>0</v>
      </c>
      <c r="AF40" s="122">
        <f t="shared" si="102"/>
        <v>0</v>
      </c>
      <c r="AG40" s="122">
        <f t="shared" si="102"/>
        <v>0</v>
      </c>
      <c r="AH40" s="122">
        <f t="shared" si="102"/>
        <v>0</v>
      </c>
      <c r="AI40" s="122">
        <f t="shared" si="102"/>
        <v>0</v>
      </c>
      <c r="AJ40" s="113">
        <f t="shared" si="102"/>
        <v>0</v>
      </c>
      <c r="AK40" s="113">
        <f t="shared" si="102"/>
        <v>0</v>
      </c>
      <c r="AL40" s="113">
        <f t="shared" si="102"/>
        <v>0</v>
      </c>
      <c r="AM40" s="113">
        <f t="shared" si="102"/>
        <v>0</v>
      </c>
      <c r="AN40" s="15"/>
      <c r="AO40" s="120"/>
      <c r="AP40" s="15"/>
      <c r="AQ40" s="115"/>
      <c r="AR40" s="115" t="str">
        <f t="shared" si="103"/>
        <v/>
      </c>
      <c r="AS40" s="122">
        <v>0.0</v>
      </c>
      <c r="AT40" s="122">
        <f t="shared" ref="AT40:BB40" si="104">+AS40</f>
        <v>0</v>
      </c>
      <c r="AU40" s="122">
        <f t="shared" si="104"/>
        <v>0</v>
      </c>
      <c r="AV40" s="122">
        <f t="shared" si="104"/>
        <v>0</v>
      </c>
      <c r="AW40" s="122">
        <f t="shared" si="104"/>
        <v>0</v>
      </c>
      <c r="AX40" s="122">
        <f t="shared" si="104"/>
        <v>0</v>
      </c>
      <c r="AY40" s="113">
        <f t="shared" si="104"/>
        <v>0</v>
      </c>
      <c r="AZ40" s="113">
        <f t="shared" si="104"/>
        <v>0</v>
      </c>
      <c r="BA40" s="113">
        <f t="shared" si="104"/>
        <v>0</v>
      </c>
      <c r="BB40" s="113">
        <f t="shared" si="104"/>
        <v>0</v>
      </c>
      <c r="BC40" s="15"/>
      <c r="BD40" s="120"/>
      <c r="BE40" s="121"/>
      <c r="BF40" s="105">
        <f t="shared" si="84"/>
        <v>0</v>
      </c>
      <c r="BG40" s="105">
        <f t="shared" ref="BG40:BT40" si="105">BF40</f>
        <v>0</v>
      </c>
      <c r="BH40" s="105">
        <f t="shared" si="105"/>
        <v>0</v>
      </c>
      <c r="BI40" s="105">
        <f t="shared" si="105"/>
        <v>0</v>
      </c>
      <c r="BJ40" s="105">
        <f t="shared" si="105"/>
        <v>0</v>
      </c>
      <c r="BK40" s="105">
        <f t="shared" si="105"/>
        <v>0</v>
      </c>
      <c r="BL40" s="105">
        <f t="shared" si="105"/>
        <v>0</v>
      </c>
      <c r="BM40" s="105">
        <f t="shared" si="105"/>
        <v>0</v>
      </c>
      <c r="BN40" s="105">
        <f t="shared" si="105"/>
        <v>0</v>
      </c>
      <c r="BO40" s="105">
        <f t="shared" si="105"/>
        <v>0</v>
      </c>
      <c r="BP40" s="105">
        <f t="shared" si="105"/>
        <v>0</v>
      </c>
      <c r="BQ40" s="105">
        <f t="shared" si="105"/>
        <v>0</v>
      </c>
      <c r="BR40" s="105">
        <f t="shared" si="105"/>
        <v>0</v>
      </c>
      <c r="BS40" s="105">
        <f t="shared" si="105"/>
        <v>0</v>
      </c>
      <c r="BT40" s="105">
        <f t="shared" si="105"/>
        <v>0</v>
      </c>
      <c r="BU40" s="15"/>
      <c r="BV40" s="120"/>
    </row>
    <row r="41" ht="12.0" customHeight="1" outlineLevel="1">
      <c r="A41" s="15"/>
      <c r="B41" s="108" t="s">
        <v>43</v>
      </c>
      <c r="C41" s="109">
        <v>0.0</v>
      </c>
      <c r="D41" s="110">
        <f t="shared" si="86"/>
        <v>0</v>
      </c>
      <c r="E41" s="110">
        <f t="shared" ref="E41:H41" si="106">+D41</f>
        <v>0</v>
      </c>
      <c r="F41" s="111">
        <f t="shared" si="106"/>
        <v>0</v>
      </c>
      <c r="G41" s="109">
        <f t="shared" si="106"/>
        <v>0</v>
      </c>
      <c r="H41" s="110">
        <f t="shared" si="106"/>
        <v>0</v>
      </c>
      <c r="I41" s="110"/>
      <c r="J41" s="110"/>
      <c r="K41" s="110"/>
      <c r="L41" s="110"/>
      <c r="M41" s="115">
        <f t="shared" ref="M41:M43" si="115">+H41</f>
        <v>0</v>
      </c>
      <c r="N41" s="115"/>
      <c r="O41" s="123">
        <v>0.0</v>
      </c>
      <c r="P41" s="122">
        <f t="shared" ref="P41:T41" si="107">+O41</f>
        <v>0</v>
      </c>
      <c r="Q41" s="122">
        <f t="shared" si="107"/>
        <v>0</v>
      </c>
      <c r="R41" s="122">
        <f t="shared" si="107"/>
        <v>0</v>
      </c>
      <c r="S41" s="113">
        <f t="shared" si="107"/>
        <v>0</v>
      </c>
      <c r="T41" s="113">
        <f t="shared" si="107"/>
        <v>0</v>
      </c>
      <c r="U41" s="114">
        <v>0.0</v>
      </c>
      <c r="V41" s="113">
        <f t="shared" ref="V41:X41" si="108">+U41</f>
        <v>0</v>
      </c>
      <c r="W41" s="113">
        <f t="shared" si="108"/>
        <v>0</v>
      </c>
      <c r="X41" s="113">
        <f t="shared" si="108"/>
        <v>0</v>
      </c>
      <c r="Y41" s="15"/>
      <c r="Z41" s="120"/>
      <c r="AA41" s="121"/>
      <c r="AB41" s="115" t="str">
        <f>+AA41</f>
        <v/>
      </c>
      <c r="AC41" s="115"/>
      <c r="AD41" s="123">
        <v>0.0</v>
      </c>
      <c r="AE41" s="122">
        <f t="shared" ref="AE41:AI41" si="109">+AD41</f>
        <v>0</v>
      </c>
      <c r="AF41" s="122">
        <f t="shared" si="109"/>
        <v>0</v>
      </c>
      <c r="AG41" s="122">
        <f t="shared" si="109"/>
        <v>0</v>
      </c>
      <c r="AH41" s="113">
        <f t="shared" si="109"/>
        <v>0</v>
      </c>
      <c r="AI41" s="113">
        <f t="shared" si="109"/>
        <v>0</v>
      </c>
      <c r="AJ41" s="114">
        <v>0.0</v>
      </c>
      <c r="AK41" s="113">
        <f t="shared" ref="AK41:AM41" si="110">+AJ41</f>
        <v>0</v>
      </c>
      <c r="AL41" s="113">
        <f t="shared" si="110"/>
        <v>0</v>
      </c>
      <c r="AM41" s="113">
        <f t="shared" si="110"/>
        <v>0</v>
      </c>
      <c r="AN41" s="15"/>
      <c r="AO41" s="120"/>
      <c r="AP41" s="15"/>
      <c r="AQ41" s="115" t="str">
        <f>+AP41</f>
        <v/>
      </c>
      <c r="AR41" s="115"/>
      <c r="AS41" s="123">
        <v>0.0</v>
      </c>
      <c r="AT41" s="122">
        <f t="shared" ref="AT41:AX41" si="111">+AS41</f>
        <v>0</v>
      </c>
      <c r="AU41" s="122">
        <f t="shared" si="111"/>
        <v>0</v>
      </c>
      <c r="AV41" s="122">
        <f t="shared" si="111"/>
        <v>0</v>
      </c>
      <c r="AW41" s="113">
        <f t="shared" si="111"/>
        <v>0</v>
      </c>
      <c r="AX41" s="113">
        <f t="shared" si="111"/>
        <v>0</v>
      </c>
      <c r="AY41" s="114">
        <v>0.0</v>
      </c>
      <c r="AZ41" s="113">
        <f t="shared" ref="AZ41:BB41" si="112">+AY41</f>
        <v>0</v>
      </c>
      <c r="BA41" s="113">
        <f t="shared" si="112"/>
        <v>0</v>
      </c>
      <c r="BB41" s="113">
        <f t="shared" si="112"/>
        <v>0</v>
      </c>
      <c r="BC41" s="15"/>
      <c r="BD41" s="120"/>
      <c r="BE41" s="121"/>
      <c r="BF41" s="105">
        <f t="shared" si="84"/>
        <v>0</v>
      </c>
      <c r="BG41" s="105">
        <f t="shared" ref="BG41:BT41" si="113">BF41</f>
        <v>0</v>
      </c>
      <c r="BH41" s="105">
        <f t="shared" si="113"/>
        <v>0</v>
      </c>
      <c r="BI41" s="105">
        <f t="shared" si="113"/>
        <v>0</v>
      </c>
      <c r="BJ41" s="105">
        <f t="shared" si="113"/>
        <v>0</v>
      </c>
      <c r="BK41" s="105">
        <f t="shared" si="113"/>
        <v>0</v>
      </c>
      <c r="BL41" s="105">
        <f t="shared" si="113"/>
        <v>0</v>
      </c>
      <c r="BM41" s="105">
        <f t="shared" si="113"/>
        <v>0</v>
      </c>
      <c r="BN41" s="105">
        <f t="shared" si="113"/>
        <v>0</v>
      </c>
      <c r="BO41" s="105">
        <f t="shared" si="113"/>
        <v>0</v>
      </c>
      <c r="BP41" s="105">
        <f t="shared" si="113"/>
        <v>0</v>
      </c>
      <c r="BQ41" s="105">
        <f t="shared" si="113"/>
        <v>0</v>
      </c>
      <c r="BR41" s="105">
        <f t="shared" si="113"/>
        <v>0</v>
      </c>
      <c r="BS41" s="105">
        <f t="shared" si="113"/>
        <v>0</v>
      </c>
      <c r="BT41" s="105">
        <f t="shared" si="113"/>
        <v>0</v>
      </c>
      <c r="BU41" s="15"/>
      <c r="BV41" s="120"/>
    </row>
    <row r="42" ht="12.0" customHeight="1" outlineLevel="1">
      <c r="A42" s="15"/>
      <c r="B42" s="108" t="s">
        <v>44</v>
      </c>
      <c r="C42" s="109">
        <v>0.0</v>
      </c>
      <c r="D42" s="110">
        <f t="shared" si="86"/>
        <v>0</v>
      </c>
      <c r="E42" s="110">
        <f t="shared" ref="E42:H42" si="114">+D42</f>
        <v>0</v>
      </c>
      <c r="F42" s="111">
        <f t="shared" si="114"/>
        <v>0</v>
      </c>
      <c r="G42" s="109">
        <f t="shared" si="114"/>
        <v>0</v>
      </c>
      <c r="H42" s="110">
        <f t="shared" si="114"/>
        <v>0</v>
      </c>
      <c r="I42" s="110"/>
      <c r="J42" s="110"/>
      <c r="K42" s="110"/>
      <c r="L42" s="110"/>
      <c r="M42" s="115">
        <f t="shared" si="115"/>
        <v>0</v>
      </c>
      <c r="N42" s="115">
        <f t="shared" ref="N42:N43" si="124">+M42</f>
        <v>0</v>
      </c>
      <c r="O42" s="123">
        <v>0.0</v>
      </c>
      <c r="P42" s="122">
        <f t="shared" ref="P42:Q42" si="116">+O42</f>
        <v>0</v>
      </c>
      <c r="Q42" s="122">
        <f t="shared" si="116"/>
        <v>0</v>
      </c>
      <c r="R42" s="114">
        <v>1.0</v>
      </c>
      <c r="S42" s="113">
        <f t="shared" ref="S42:X42" si="117">+R42</f>
        <v>1</v>
      </c>
      <c r="T42" s="113">
        <f t="shared" si="117"/>
        <v>1</v>
      </c>
      <c r="U42" s="113">
        <f t="shared" si="117"/>
        <v>1</v>
      </c>
      <c r="V42" s="113">
        <f t="shared" si="117"/>
        <v>1</v>
      </c>
      <c r="W42" s="113">
        <f t="shared" si="117"/>
        <v>1</v>
      </c>
      <c r="X42" s="113">
        <f t="shared" si="117"/>
        <v>1</v>
      </c>
      <c r="Y42" s="15"/>
      <c r="Z42" s="120"/>
      <c r="AA42" s="121"/>
      <c r="AB42" s="115">
        <v>2.0</v>
      </c>
      <c r="AC42" s="115">
        <f>+AB42</f>
        <v>2</v>
      </c>
      <c r="AD42" s="123">
        <f>AC42</f>
        <v>2</v>
      </c>
      <c r="AE42" s="122">
        <f t="shared" ref="AE42:AF42" si="118">+AD42</f>
        <v>2</v>
      </c>
      <c r="AF42" s="122">
        <f t="shared" si="118"/>
        <v>2</v>
      </c>
      <c r="AG42" s="114">
        <v>2.0</v>
      </c>
      <c r="AH42" s="113">
        <f t="shared" ref="AH42:AM42" si="119">+AG42</f>
        <v>2</v>
      </c>
      <c r="AI42" s="113">
        <f t="shared" si="119"/>
        <v>2</v>
      </c>
      <c r="AJ42" s="113">
        <f t="shared" si="119"/>
        <v>2</v>
      </c>
      <c r="AK42" s="113">
        <f t="shared" si="119"/>
        <v>2</v>
      </c>
      <c r="AL42" s="113">
        <f t="shared" si="119"/>
        <v>2</v>
      </c>
      <c r="AM42" s="113">
        <f t="shared" si="119"/>
        <v>2</v>
      </c>
      <c r="AN42" s="15"/>
      <c r="AO42" s="120"/>
      <c r="AP42" s="15"/>
      <c r="AQ42" s="115">
        <v>3.0</v>
      </c>
      <c r="AR42" s="115">
        <f>+AQ42</f>
        <v>3</v>
      </c>
      <c r="AS42" s="123">
        <f>AR42</f>
        <v>3</v>
      </c>
      <c r="AT42" s="122">
        <f t="shared" ref="AT42:AU42" si="120">+AS42</f>
        <v>3</v>
      </c>
      <c r="AU42" s="122">
        <f t="shared" si="120"/>
        <v>3</v>
      </c>
      <c r="AV42" s="114">
        <v>3.0</v>
      </c>
      <c r="AW42" s="113">
        <f t="shared" ref="AW42:BB42" si="121">+AV42</f>
        <v>3</v>
      </c>
      <c r="AX42" s="113">
        <f t="shared" si="121"/>
        <v>3</v>
      </c>
      <c r="AY42" s="113">
        <f t="shared" si="121"/>
        <v>3</v>
      </c>
      <c r="AZ42" s="113">
        <f t="shared" si="121"/>
        <v>3</v>
      </c>
      <c r="BA42" s="113">
        <f t="shared" si="121"/>
        <v>3</v>
      </c>
      <c r="BB42" s="113">
        <f t="shared" si="121"/>
        <v>3</v>
      </c>
      <c r="BC42" s="15"/>
      <c r="BD42" s="120"/>
      <c r="BE42" s="121"/>
      <c r="BF42" s="105">
        <f t="shared" si="84"/>
        <v>3</v>
      </c>
      <c r="BG42" s="105">
        <f t="shared" ref="BG42:BT42" si="122">BF42</f>
        <v>3</v>
      </c>
      <c r="BH42" s="105">
        <f t="shared" si="122"/>
        <v>3</v>
      </c>
      <c r="BI42" s="105">
        <f t="shared" si="122"/>
        <v>3</v>
      </c>
      <c r="BJ42" s="105">
        <f t="shared" si="122"/>
        <v>3</v>
      </c>
      <c r="BK42" s="105">
        <f t="shared" si="122"/>
        <v>3</v>
      </c>
      <c r="BL42" s="105">
        <f t="shared" si="122"/>
        <v>3</v>
      </c>
      <c r="BM42" s="105">
        <f t="shared" si="122"/>
        <v>3</v>
      </c>
      <c r="BN42" s="105">
        <f t="shared" si="122"/>
        <v>3</v>
      </c>
      <c r="BO42" s="105">
        <f t="shared" si="122"/>
        <v>3</v>
      </c>
      <c r="BP42" s="105">
        <f t="shared" si="122"/>
        <v>3</v>
      </c>
      <c r="BQ42" s="105">
        <f t="shared" si="122"/>
        <v>3</v>
      </c>
      <c r="BR42" s="105">
        <f t="shared" si="122"/>
        <v>3</v>
      </c>
      <c r="BS42" s="105">
        <f t="shared" si="122"/>
        <v>3</v>
      </c>
      <c r="BT42" s="105">
        <f t="shared" si="122"/>
        <v>3</v>
      </c>
      <c r="BU42" s="15"/>
      <c r="BV42" s="120"/>
    </row>
    <row r="43" ht="12.0" customHeight="1" outlineLevel="1">
      <c r="A43" s="15"/>
      <c r="B43" s="108" t="s">
        <v>45</v>
      </c>
      <c r="C43" s="109">
        <v>0.0</v>
      </c>
      <c r="D43" s="110">
        <f t="shared" si="86"/>
        <v>0</v>
      </c>
      <c r="E43" s="110">
        <f t="shared" ref="E43:H43" si="123">+D43</f>
        <v>0</v>
      </c>
      <c r="F43" s="111">
        <f t="shared" si="123"/>
        <v>0</v>
      </c>
      <c r="G43" s="109">
        <f t="shared" si="123"/>
        <v>0</v>
      </c>
      <c r="H43" s="110">
        <f t="shared" si="123"/>
        <v>0</v>
      </c>
      <c r="I43" s="110"/>
      <c r="J43" s="110"/>
      <c r="K43" s="110"/>
      <c r="L43" s="110"/>
      <c r="M43" s="115">
        <f t="shared" si="115"/>
        <v>0</v>
      </c>
      <c r="N43" s="115">
        <f t="shared" si="124"/>
        <v>0</v>
      </c>
      <c r="O43" s="122">
        <v>0.0</v>
      </c>
      <c r="P43" s="122">
        <f t="shared" ref="P43:X43" si="125">+O43</f>
        <v>0</v>
      </c>
      <c r="Q43" s="122">
        <f t="shared" si="125"/>
        <v>0</v>
      </c>
      <c r="R43" s="122">
        <f t="shared" si="125"/>
        <v>0</v>
      </c>
      <c r="S43" s="122">
        <f t="shared" si="125"/>
        <v>0</v>
      </c>
      <c r="T43" s="122">
        <f t="shared" si="125"/>
        <v>0</v>
      </c>
      <c r="U43" s="113">
        <f t="shared" si="125"/>
        <v>0</v>
      </c>
      <c r="V43" s="113">
        <f t="shared" si="125"/>
        <v>0</v>
      </c>
      <c r="W43" s="113">
        <f t="shared" si="125"/>
        <v>0</v>
      </c>
      <c r="X43" s="113">
        <f t="shared" si="125"/>
        <v>0</v>
      </c>
      <c r="Y43" s="15"/>
      <c r="Z43" s="120"/>
      <c r="AA43" s="121"/>
      <c r="AB43" s="115" t="str">
        <f t="shared" ref="AB43:AC43" si="126">+AA43</f>
        <v/>
      </c>
      <c r="AC43" s="115" t="str">
        <f t="shared" si="126"/>
        <v/>
      </c>
      <c r="AD43" s="122">
        <v>0.0</v>
      </c>
      <c r="AE43" s="122">
        <f t="shared" ref="AE43:AM43" si="127">+AD43</f>
        <v>0</v>
      </c>
      <c r="AF43" s="122">
        <f t="shared" si="127"/>
        <v>0</v>
      </c>
      <c r="AG43" s="122">
        <f t="shared" si="127"/>
        <v>0</v>
      </c>
      <c r="AH43" s="122">
        <f t="shared" si="127"/>
        <v>0</v>
      </c>
      <c r="AI43" s="122">
        <f t="shared" si="127"/>
        <v>0</v>
      </c>
      <c r="AJ43" s="113">
        <f t="shared" si="127"/>
        <v>0</v>
      </c>
      <c r="AK43" s="113">
        <f t="shared" si="127"/>
        <v>0</v>
      </c>
      <c r="AL43" s="113">
        <f t="shared" si="127"/>
        <v>0</v>
      </c>
      <c r="AM43" s="113">
        <f t="shared" si="127"/>
        <v>0</v>
      </c>
      <c r="AN43" s="15"/>
      <c r="AO43" s="120"/>
      <c r="AP43" s="15"/>
      <c r="AQ43" s="115" t="str">
        <f t="shared" ref="AQ43:AR43" si="128">+AP43</f>
        <v/>
      </c>
      <c r="AR43" s="115" t="str">
        <f t="shared" si="128"/>
        <v/>
      </c>
      <c r="AS43" s="122">
        <v>0.0</v>
      </c>
      <c r="AT43" s="122">
        <f t="shared" ref="AT43:BB43" si="129">+AS43</f>
        <v>0</v>
      </c>
      <c r="AU43" s="122">
        <f t="shared" si="129"/>
        <v>0</v>
      </c>
      <c r="AV43" s="122">
        <f t="shared" si="129"/>
        <v>0</v>
      </c>
      <c r="AW43" s="122">
        <f t="shared" si="129"/>
        <v>0</v>
      </c>
      <c r="AX43" s="122">
        <f t="shared" si="129"/>
        <v>0</v>
      </c>
      <c r="AY43" s="113">
        <f t="shared" si="129"/>
        <v>0</v>
      </c>
      <c r="AZ43" s="113">
        <f t="shared" si="129"/>
        <v>0</v>
      </c>
      <c r="BA43" s="113">
        <f t="shared" si="129"/>
        <v>0</v>
      </c>
      <c r="BB43" s="113">
        <f t="shared" si="129"/>
        <v>0</v>
      </c>
      <c r="BC43" s="15"/>
      <c r="BD43" s="120"/>
      <c r="BE43" s="121"/>
      <c r="BF43" s="105">
        <f t="shared" si="84"/>
        <v>0</v>
      </c>
      <c r="BG43" s="105">
        <f t="shared" ref="BG43:BT43" si="130">BF43</f>
        <v>0</v>
      </c>
      <c r="BH43" s="105">
        <f t="shared" si="130"/>
        <v>0</v>
      </c>
      <c r="BI43" s="105">
        <f t="shared" si="130"/>
        <v>0</v>
      </c>
      <c r="BJ43" s="105">
        <f t="shared" si="130"/>
        <v>0</v>
      </c>
      <c r="BK43" s="105">
        <f t="shared" si="130"/>
        <v>0</v>
      </c>
      <c r="BL43" s="105">
        <f t="shared" si="130"/>
        <v>0</v>
      </c>
      <c r="BM43" s="105">
        <f t="shared" si="130"/>
        <v>0</v>
      </c>
      <c r="BN43" s="105">
        <f t="shared" si="130"/>
        <v>0</v>
      </c>
      <c r="BO43" s="105">
        <f t="shared" si="130"/>
        <v>0</v>
      </c>
      <c r="BP43" s="105">
        <f t="shared" si="130"/>
        <v>0</v>
      </c>
      <c r="BQ43" s="105">
        <f t="shared" si="130"/>
        <v>0</v>
      </c>
      <c r="BR43" s="105">
        <f t="shared" si="130"/>
        <v>0</v>
      </c>
      <c r="BS43" s="105">
        <f t="shared" si="130"/>
        <v>0</v>
      </c>
      <c r="BT43" s="105">
        <f t="shared" si="130"/>
        <v>0</v>
      </c>
      <c r="BU43" s="15"/>
      <c r="BV43" s="120"/>
    </row>
    <row r="44" ht="12.0" customHeight="1" outlineLevel="1">
      <c r="A44" s="15"/>
      <c r="B44" s="108" t="s">
        <v>46</v>
      </c>
      <c r="C44" s="109">
        <v>0.0</v>
      </c>
      <c r="D44" s="110">
        <f t="shared" si="86"/>
        <v>0</v>
      </c>
      <c r="E44" s="110">
        <f t="shared" ref="E44:H44" si="131">+D44</f>
        <v>0</v>
      </c>
      <c r="F44" s="111">
        <f t="shared" si="131"/>
        <v>0</v>
      </c>
      <c r="G44" s="124">
        <f t="shared" si="131"/>
        <v>0</v>
      </c>
      <c r="H44" s="125">
        <f t="shared" si="131"/>
        <v>0</v>
      </c>
      <c r="I44" s="125"/>
      <c r="J44" s="125"/>
      <c r="K44" s="125"/>
      <c r="L44" s="125"/>
      <c r="M44" s="114">
        <v>0.0</v>
      </c>
      <c r="N44" s="113">
        <v>0.5</v>
      </c>
      <c r="O44" s="113">
        <f t="shared" ref="O44:T44" si="132">N44</f>
        <v>0.5</v>
      </c>
      <c r="P44" s="113">
        <f t="shared" si="132"/>
        <v>0.5</v>
      </c>
      <c r="Q44" s="113">
        <f t="shared" si="132"/>
        <v>0.5</v>
      </c>
      <c r="R44" s="113">
        <f t="shared" si="132"/>
        <v>0.5</v>
      </c>
      <c r="S44" s="113">
        <f t="shared" si="132"/>
        <v>0.5</v>
      </c>
      <c r="T44" s="113">
        <f t="shared" si="132"/>
        <v>0.5</v>
      </c>
      <c r="U44" s="114">
        <v>0.5</v>
      </c>
      <c r="V44" s="113">
        <f t="shared" ref="V44:X44" si="133">+U44</f>
        <v>0.5</v>
      </c>
      <c r="W44" s="113">
        <f t="shared" si="133"/>
        <v>0.5</v>
      </c>
      <c r="X44" s="113">
        <f t="shared" si="133"/>
        <v>0.5</v>
      </c>
      <c r="Y44" s="15"/>
      <c r="Z44" s="120"/>
      <c r="AA44" s="121"/>
      <c r="AB44" s="114">
        <v>0.5</v>
      </c>
      <c r="AC44" s="113">
        <f t="shared" ref="AC44:AI44" si="134">AB44</f>
        <v>0.5</v>
      </c>
      <c r="AD44" s="113">
        <f t="shared" si="134"/>
        <v>0.5</v>
      </c>
      <c r="AE44" s="113">
        <f t="shared" si="134"/>
        <v>0.5</v>
      </c>
      <c r="AF44" s="113">
        <f t="shared" si="134"/>
        <v>0.5</v>
      </c>
      <c r="AG44" s="113">
        <f t="shared" si="134"/>
        <v>0.5</v>
      </c>
      <c r="AH44" s="113">
        <f t="shared" si="134"/>
        <v>0.5</v>
      </c>
      <c r="AI44" s="113">
        <f t="shared" si="134"/>
        <v>0.5</v>
      </c>
      <c r="AJ44" s="114">
        <v>0.5</v>
      </c>
      <c r="AK44" s="113">
        <f t="shared" ref="AK44:AM44" si="135">+AJ44</f>
        <v>0.5</v>
      </c>
      <c r="AL44" s="113">
        <f t="shared" si="135"/>
        <v>0.5</v>
      </c>
      <c r="AM44" s="113">
        <f t="shared" si="135"/>
        <v>0.5</v>
      </c>
      <c r="AN44" s="15"/>
      <c r="AO44" s="120"/>
      <c r="AP44" s="15"/>
      <c r="AQ44" s="114">
        <v>0.5</v>
      </c>
      <c r="AR44" s="113">
        <f t="shared" ref="AR44:AX44" si="136">AQ44</f>
        <v>0.5</v>
      </c>
      <c r="AS44" s="113">
        <f t="shared" si="136"/>
        <v>0.5</v>
      </c>
      <c r="AT44" s="113">
        <f t="shared" si="136"/>
        <v>0.5</v>
      </c>
      <c r="AU44" s="113">
        <f t="shared" si="136"/>
        <v>0.5</v>
      </c>
      <c r="AV44" s="113">
        <f t="shared" si="136"/>
        <v>0.5</v>
      </c>
      <c r="AW44" s="113">
        <f t="shared" si="136"/>
        <v>0.5</v>
      </c>
      <c r="AX44" s="113">
        <f t="shared" si="136"/>
        <v>0.5</v>
      </c>
      <c r="AY44" s="114">
        <v>0.5</v>
      </c>
      <c r="AZ44" s="113">
        <f t="shared" ref="AZ44:BB44" si="137">+AY44</f>
        <v>0.5</v>
      </c>
      <c r="BA44" s="113">
        <f t="shared" si="137"/>
        <v>0.5</v>
      </c>
      <c r="BB44" s="113">
        <f t="shared" si="137"/>
        <v>0.5</v>
      </c>
      <c r="BC44" s="15"/>
      <c r="BD44" s="120"/>
      <c r="BE44" s="121"/>
      <c r="BF44" s="105">
        <f t="shared" si="84"/>
        <v>0.5</v>
      </c>
      <c r="BG44" s="105">
        <f t="shared" ref="BG44:BT44" si="138">BF44</f>
        <v>0.5</v>
      </c>
      <c r="BH44" s="105">
        <f t="shared" si="138"/>
        <v>0.5</v>
      </c>
      <c r="BI44" s="105">
        <f t="shared" si="138"/>
        <v>0.5</v>
      </c>
      <c r="BJ44" s="105">
        <f t="shared" si="138"/>
        <v>0.5</v>
      </c>
      <c r="BK44" s="105">
        <f t="shared" si="138"/>
        <v>0.5</v>
      </c>
      <c r="BL44" s="105">
        <f t="shared" si="138"/>
        <v>0.5</v>
      </c>
      <c r="BM44" s="105">
        <f t="shared" si="138"/>
        <v>0.5</v>
      </c>
      <c r="BN44" s="105">
        <f t="shared" si="138"/>
        <v>0.5</v>
      </c>
      <c r="BO44" s="105">
        <f t="shared" si="138"/>
        <v>0.5</v>
      </c>
      <c r="BP44" s="105">
        <f t="shared" si="138"/>
        <v>0.5</v>
      </c>
      <c r="BQ44" s="105">
        <f t="shared" si="138"/>
        <v>0.5</v>
      </c>
      <c r="BR44" s="105">
        <f t="shared" si="138"/>
        <v>0.5</v>
      </c>
      <c r="BS44" s="105">
        <f t="shared" si="138"/>
        <v>0.5</v>
      </c>
      <c r="BT44" s="105">
        <f t="shared" si="138"/>
        <v>0.5</v>
      </c>
      <c r="BU44" s="15"/>
      <c r="BV44" s="120"/>
    </row>
    <row r="45" ht="6.0" customHeight="1" outlineLevel="1">
      <c r="A45" s="15"/>
      <c r="B45" s="126"/>
      <c r="C45" s="88">
        <v>0.0</v>
      </c>
      <c r="D45" s="52">
        <v>0.0</v>
      </c>
      <c r="E45" s="90">
        <v>0.0</v>
      </c>
      <c r="F45" s="127">
        <v>0.0</v>
      </c>
      <c r="G45" s="88">
        <v>0.0</v>
      </c>
      <c r="H45" s="52">
        <v>0.0</v>
      </c>
      <c r="I45" s="52"/>
      <c r="J45" s="52"/>
      <c r="K45" s="52"/>
      <c r="L45" s="52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5"/>
      <c r="Z45" s="32"/>
      <c r="AA45" s="1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5"/>
      <c r="AO45" s="32"/>
      <c r="AP45" s="1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5"/>
      <c r="BD45" s="32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32"/>
    </row>
    <row r="46" ht="12.0" customHeight="1" outlineLevel="1">
      <c r="A46" s="15"/>
      <c r="B46" s="104" t="s">
        <v>47</v>
      </c>
      <c r="C46" s="88">
        <v>0.0</v>
      </c>
      <c r="D46" s="52"/>
      <c r="E46" s="90"/>
      <c r="F46" s="127"/>
      <c r="G46" s="88"/>
      <c r="H46" s="52"/>
      <c r="I46" s="52"/>
      <c r="J46" s="52"/>
      <c r="K46" s="52"/>
      <c r="L46" s="52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5"/>
      <c r="Z46" s="32"/>
      <c r="AA46" s="1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5"/>
      <c r="AO46" s="32"/>
      <c r="AP46" s="1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5"/>
      <c r="BD46" s="32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32"/>
    </row>
    <row r="47" ht="12.0" customHeight="1" outlineLevel="1">
      <c r="A47" s="15"/>
      <c r="B47" s="108" t="str">
        <f>B36</f>
        <v>Subcontrata desarrollo tecnico</v>
      </c>
      <c r="C47" s="88">
        <v>0.0</v>
      </c>
      <c r="D47" s="52">
        <f t="shared" ref="D47:H47" si="139">D36*$O93/12</f>
        <v>0</v>
      </c>
      <c r="E47" s="52">
        <f t="shared" si="139"/>
        <v>0</v>
      </c>
      <c r="F47" s="89">
        <f t="shared" si="139"/>
        <v>0</v>
      </c>
      <c r="G47" s="88">
        <f t="shared" si="139"/>
        <v>0</v>
      </c>
      <c r="H47" s="52">
        <f t="shared" si="139"/>
        <v>0</v>
      </c>
      <c r="I47" s="105">
        <f t="shared" ref="I47:X47" si="140">$O$93*I36/12</f>
        <v>1666.666667</v>
      </c>
      <c r="J47" s="105">
        <f t="shared" si="140"/>
        <v>1666.666667</v>
      </c>
      <c r="K47" s="105">
        <f t="shared" si="140"/>
        <v>1666.666667</v>
      </c>
      <c r="L47" s="105">
        <f t="shared" si="140"/>
        <v>1666.666667</v>
      </c>
      <c r="M47" s="105">
        <f t="shared" si="140"/>
        <v>1666.666667</v>
      </c>
      <c r="N47" s="105">
        <f t="shared" si="140"/>
        <v>1666.666667</v>
      </c>
      <c r="O47" s="105">
        <f t="shared" si="140"/>
        <v>1666.666667</v>
      </c>
      <c r="P47" s="105">
        <f t="shared" si="140"/>
        <v>1666.666667</v>
      </c>
      <c r="Q47" s="105">
        <f t="shared" si="140"/>
        <v>1666.666667</v>
      </c>
      <c r="R47" s="105">
        <f t="shared" si="140"/>
        <v>1666.666667</v>
      </c>
      <c r="S47" s="105">
        <f t="shared" si="140"/>
        <v>1666.666667</v>
      </c>
      <c r="T47" s="105">
        <f t="shared" si="140"/>
        <v>1666.666667</v>
      </c>
      <c r="U47" s="105">
        <f t="shared" si="140"/>
        <v>0</v>
      </c>
      <c r="V47" s="105">
        <f t="shared" si="140"/>
        <v>0</v>
      </c>
      <c r="W47" s="105">
        <f t="shared" si="140"/>
        <v>0</v>
      </c>
      <c r="X47" s="105">
        <f t="shared" si="140"/>
        <v>0</v>
      </c>
      <c r="Y47" s="15"/>
      <c r="Z47" s="120"/>
      <c r="AA47" s="121"/>
      <c r="AB47" s="105">
        <f t="shared" ref="AB47:AM47" si="141">$O$93*AB36/12</f>
        <v>0</v>
      </c>
      <c r="AC47" s="105">
        <f t="shared" si="141"/>
        <v>0</v>
      </c>
      <c r="AD47" s="105">
        <f t="shared" si="141"/>
        <v>0</v>
      </c>
      <c r="AE47" s="105">
        <f t="shared" si="141"/>
        <v>0</v>
      </c>
      <c r="AF47" s="105">
        <f t="shared" si="141"/>
        <v>0</v>
      </c>
      <c r="AG47" s="105">
        <f t="shared" si="141"/>
        <v>0</v>
      </c>
      <c r="AH47" s="105">
        <f t="shared" si="141"/>
        <v>0</v>
      </c>
      <c r="AI47" s="105">
        <f t="shared" si="141"/>
        <v>0</v>
      </c>
      <c r="AJ47" s="105">
        <f t="shared" si="141"/>
        <v>0</v>
      </c>
      <c r="AK47" s="105">
        <f t="shared" si="141"/>
        <v>0</v>
      </c>
      <c r="AL47" s="105">
        <f t="shared" si="141"/>
        <v>0</v>
      </c>
      <c r="AM47" s="105">
        <f t="shared" si="141"/>
        <v>0</v>
      </c>
      <c r="AN47" s="15"/>
      <c r="AO47" s="120"/>
      <c r="AP47" s="15"/>
      <c r="AQ47" s="105">
        <f t="shared" ref="AQ47:BB47" si="142">$O$93*AQ36/12</f>
        <v>0</v>
      </c>
      <c r="AR47" s="105">
        <f t="shared" si="142"/>
        <v>0</v>
      </c>
      <c r="AS47" s="105">
        <f t="shared" si="142"/>
        <v>0</v>
      </c>
      <c r="AT47" s="105">
        <f t="shared" si="142"/>
        <v>0</v>
      </c>
      <c r="AU47" s="105">
        <f t="shared" si="142"/>
        <v>0</v>
      </c>
      <c r="AV47" s="105">
        <f t="shared" si="142"/>
        <v>0</v>
      </c>
      <c r="AW47" s="105">
        <f t="shared" si="142"/>
        <v>0</v>
      </c>
      <c r="AX47" s="105">
        <f t="shared" si="142"/>
        <v>0</v>
      </c>
      <c r="AY47" s="105">
        <f t="shared" si="142"/>
        <v>0</v>
      </c>
      <c r="AZ47" s="105">
        <f t="shared" si="142"/>
        <v>0</v>
      </c>
      <c r="BA47" s="105">
        <f t="shared" si="142"/>
        <v>0</v>
      </c>
      <c r="BB47" s="105">
        <f t="shared" si="142"/>
        <v>0</v>
      </c>
      <c r="BC47" s="15"/>
      <c r="BD47" s="120"/>
      <c r="BE47" s="121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20"/>
    </row>
    <row r="48" ht="12.0" customHeight="1" outlineLevel="1">
      <c r="A48" s="15"/>
      <c r="B48" s="108" t="s">
        <v>39</v>
      </c>
      <c r="C48" s="88">
        <v>0.0</v>
      </c>
      <c r="D48" s="52">
        <f t="shared" ref="D48:H48" si="143">D37*$P94/12</f>
        <v>0</v>
      </c>
      <c r="E48" s="52">
        <f t="shared" si="143"/>
        <v>0</v>
      </c>
      <c r="F48" s="89">
        <f t="shared" si="143"/>
        <v>0</v>
      </c>
      <c r="G48" s="88">
        <f t="shared" si="143"/>
        <v>0</v>
      </c>
      <c r="H48" s="52">
        <f t="shared" si="143"/>
        <v>0</v>
      </c>
      <c r="I48" s="52"/>
      <c r="J48" s="52"/>
      <c r="K48" s="52"/>
      <c r="L48" s="105">
        <f t="shared" ref="L48:X48" si="144">$O$94*L37/12</f>
        <v>0</v>
      </c>
      <c r="M48" s="105">
        <f t="shared" si="144"/>
        <v>2812.5</v>
      </c>
      <c r="N48" s="105">
        <f t="shared" si="144"/>
        <v>2812.5</v>
      </c>
      <c r="O48" s="105">
        <f t="shared" si="144"/>
        <v>2812.5</v>
      </c>
      <c r="P48" s="105">
        <f t="shared" si="144"/>
        <v>2812.5</v>
      </c>
      <c r="Q48" s="105">
        <f t="shared" si="144"/>
        <v>2812.5</v>
      </c>
      <c r="R48" s="105">
        <f t="shared" si="144"/>
        <v>2812.5</v>
      </c>
      <c r="S48" s="105">
        <f t="shared" si="144"/>
        <v>2812.5</v>
      </c>
      <c r="T48" s="105">
        <f t="shared" si="144"/>
        <v>2812.5</v>
      </c>
      <c r="U48" s="105">
        <f t="shared" si="144"/>
        <v>2812.5</v>
      </c>
      <c r="V48" s="105">
        <f t="shared" si="144"/>
        <v>2812.5</v>
      </c>
      <c r="W48" s="105">
        <f t="shared" si="144"/>
        <v>2812.5</v>
      </c>
      <c r="X48" s="105">
        <f t="shared" si="144"/>
        <v>2812.5</v>
      </c>
      <c r="Y48" s="15"/>
      <c r="Z48" s="120"/>
      <c r="AA48" s="121"/>
      <c r="AB48" s="105">
        <f t="shared" ref="AB48:AM48" si="145">$O$94*AB37/12</f>
        <v>2812.5</v>
      </c>
      <c r="AC48" s="105">
        <f t="shared" si="145"/>
        <v>2812.5</v>
      </c>
      <c r="AD48" s="105">
        <f t="shared" si="145"/>
        <v>2812.5</v>
      </c>
      <c r="AE48" s="105">
        <f t="shared" si="145"/>
        <v>2812.5</v>
      </c>
      <c r="AF48" s="105">
        <f t="shared" si="145"/>
        <v>2812.5</v>
      </c>
      <c r="AG48" s="105">
        <f t="shared" si="145"/>
        <v>2812.5</v>
      </c>
      <c r="AH48" s="105">
        <f t="shared" si="145"/>
        <v>2812.5</v>
      </c>
      <c r="AI48" s="105">
        <f t="shared" si="145"/>
        <v>2812.5</v>
      </c>
      <c r="AJ48" s="105">
        <f t="shared" si="145"/>
        <v>2812.5</v>
      </c>
      <c r="AK48" s="105">
        <f t="shared" si="145"/>
        <v>2812.5</v>
      </c>
      <c r="AL48" s="105">
        <f t="shared" si="145"/>
        <v>2812.5</v>
      </c>
      <c r="AM48" s="105">
        <f t="shared" si="145"/>
        <v>2812.5</v>
      </c>
      <c r="AN48" s="15"/>
      <c r="AO48" s="120"/>
      <c r="AP48" s="15"/>
      <c r="AQ48" s="105">
        <f t="shared" ref="AQ48:BB48" si="146">$O$94*AQ37/12</f>
        <v>2812.5</v>
      </c>
      <c r="AR48" s="105">
        <f t="shared" si="146"/>
        <v>2812.5</v>
      </c>
      <c r="AS48" s="105">
        <f t="shared" si="146"/>
        <v>2812.5</v>
      </c>
      <c r="AT48" s="105">
        <f t="shared" si="146"/>
        <v>2812.5</v>
      </c>
      <c r="AU48" s="105">
        <f t="shared" si="146"/>
        <v>2812.5</v>
      </c>
      <c r="AV48" s="105">
        <f t="shared" si="146"/>
        <v>2812.5</v>
      </c>
      <c r="AW48" s="105">
        <f t="shared" si="146"/>
        <v>2812.5</v>
      </c>
      <c r="AX48" s="105">
        <f t="shared" si="146"/>
        <v>2812.5</v>
      </c>
      <c r="AY48" s="105">
        <f t="shared" si="146"/>
        <v>2812.5</v>
      </c>
      <c r="AZ48" s="105">
        <f t="shared" si="146"/>
        <v>2812.5</v>
      </c>
      <c r="BA48" s="105">
        <f t="shared" si="146"/>
        <v>2812.5</v>
      </c>
      <c r="BB48" s="105">
        <f t="shared" si="146"/>
        <v>2812.5</v>
      </c>
      <c r="BC48" s="15"/>
      <c r="BD48" s="120"/>
      <c r="BE48" s="121"/>
      <c r="BF48" s="105">
        <f t="shared" ref="BF48:BT48" si="147">$O$94*BF37/12</f>
        <v>2812.5</v>
      </c>
      <c r="BG48" s="105">
        <f t="shared" si="147"/>
        <v>2812.5</v>
      </c>
      <c r="BH48" s="105">
        <f t="shared" si="147"/>
        <v>2812.5</v>
      </c>
      <c r="BI48" s="105">
        <f t="shared" si="147"/>
        <v>2812.5</v>
      </c>
      <c r="BJ48" s="105">
        <f t="shared" si="147"/>
        <v>2812.5</v>
      </c>
      <c r="BK48" s="105">
        <f t="shared" si="147"/>
        <v>2812.5</v>
      </c>
      <c r="BL48" s="105">
        <f t="shared" si="147"/>
        <v>2812.5</v>
      </c>
      <c r="BM48" s="105">
        <f t="shared" si="147"/>
        <v>2812.5</v>
      </c>
      <c r="BN48" s="105">
        <f t="shared" si="147"/>
        <v>2812.5</v>
      </c>
      <c r="BO48" s="105">
        <f t="shared" si="147"/>
        <v>2812.5</v>
      </c>
      <c r="BP48" s="105">
        <f t="shared" si="147"/>
        <v>2812.5</v>
      </c>
      <c r="BQ48" s="105">
        <f t="shared" si="147"/>
        <v>2812.5</v>
      </c>
      <c r="BR48" s="105">
        <f t="shared" si="147"/>
        <v>2812.5</v>
      </c>
      <c r="BS48" s="105">
        <f t="shared" si="147"/>
        <v>2812.5</v>
      </c>
      <c r="BT48" s="105">
        <f t="shared" si="147"/>
        <v>2812.5</v>
      </c>
      <c r="BU48" s="15"/>
      <c r="BV48" s="120"/>
    </row>
    <row r="49" ht="12.0" customHeight="1" outlineLevel="1">
      <c r="A49" s="15"/>
      <c r="B49" s="108" t="s">
        <v>40</v>
      </c>
      <c r="C49" s="88">
        <v>0.0</v>
      </c>
      <c r="D49" s="52">
        <f t="shared" ref="D49:H49" si="148">D38*$P95/12</f>
        <v>0</v>
      </c>
      <c r="E49" s="52">
        <f t="shared" si="148"/>
        <v>2500</v>
      </c>
      <c r="F49" s="89">
        <f t="shared" si="148"/>
        <v>2500</v>
      </c>
      <c r="G49" s="88">
        <f t="shared" si="148"/>
        <v>2500</v>
      </c>
      <c r="H49" s="52">
        <f t="shared" si="148"/>
        <v>2500</v>
      </c>
      <c r="I49" s="52"/>
      <c r="J49" s="52"/>
      <c r="K49" s="52"/>
      <c r="L49" s="105">
        <f t="shared" ref="L49:X49" si="149">$O$95*L38/12</f>
        <v>0</v>
      </c>
      <c r="M49" s="105">
        <f t="shared" si="149"/>
        <v>3375</v>
      </c>
      <c r="N49" s="105">
        <f t="shared" si="149"/>
        <v>3375</v>
      </c>
      <c r="O49" s="105">
        <f t="shared" si="149"/>
        <v>3375</v>
      </c>
      <c r="P49" s="105">
        <f t="shared" si="149"/>
        <v>3375</v>
      </c>
      <c r="Q49" s="105">
        <f t="shared" si="149"/>
        <v>3375</v>
      </c>
      <c r="R49" s="105">
        <f t="shared" si="149"/>
        <v>3375</v>
      </c>
      <c r="S49" s="105">
        <f t="shared" si="149"/>
        <v>3375</v>
      </c>
      <c r="T49" s="105">
        <f t="shared" si="149"/>
        <v>3375</v>
      </c>
      <c r="U49" s="105">
        <f t="shared" si="149"/>
        <v>3375</v>
      </c>
      <c r="V49" s="105">
        <f t="shared" si="149"/>
        <v>3375</v>
      </c>
      <c r="W49" s="105">
        <f t="shared" si="149"/>
        <v>3375</v>
      </c>
      <c r="X49" s="105">
        <f t="shared" si="149"/>
        <v>3375</v>
      </c>
      <c r="Y49" s="15"/>
      <c r="Z49" s="120"/>
      <c r="AA49" s="121"/>
      <c r="AB49" s="105">
        <f t="shared" ref="AB49:AM49" si="150">$O$95*AB38/12</f>
        <v>3375</v>
      </c>
      <c r="AC49" s="105">
        <f t="shared" si="150"/>
        <v>3375</v>
      </c>
      <c r="AD49" s="105">
        <f t="shared" si="150"/>
        <v>3375</v>
      </c>
      <c r="AE49" s="105">
        <f t="shared" si="150"/>
        <v>3375</v>
      </c>
      <c r="AF49" s="105">
        <f t="shared" si="150"/>
        <v>3375</v>
      </c>
      <c r="AG49" s="105">
        <f t="shared" si="150"/>
        <v>3375</v>
      </c>
      <c r="AH49" s="105">
        <f t="shared" si="150"/>
        <v>3375</v>
      </c>
      <c r="AI49" s="105">
        <f t="shared" si="150"/>
        <v>3375</v>
      </c>
      <c r="AJ49" s="105">
        <f t="shared" si="150"/>
        <v>3375</v>
      </c>
      <c r="AK49" s="105">
        <f t="shared" si="150"/>
        <v>3375</v>
      </c>
      <c r="AL49" s="105">
        <f t="shared" si="150"/>
        <v>3375</v>
      </c>
      <c r="AM49" s="105">
        <f t="shared" si="150"/>
        <v>3375</v>
      </c>
      <c r="AN49" s="15"/>
      <c r="AO49" s="120"/>
      <c r="AP49" s="15"/>
      <c r="AQ49" s="105">
        <f t="shared" ref="AQ49:BB49" si="151">$O$95*AQ38/12</f>
        <v>3375</v>
      </c>
      <c r="AR49" s="105">
        <f t="shared" si="151"/>
        <v>3375</v>
      </c>
      <c r="AS49" s="105">
        <f t="shared" si="151"/>
        <v>3375</v>
      </c>
      <c r="AT49" s="105">
        <f t="shared" si="151"/>
        <v>3375</v>
      </c>
      <c r="AU49" s="105">
        <f t="shared" si="151"/>
        <v>3375</v>
      </c>
      <c r="AV49" s="105">
        <f t="shared" si="151"/>
        <v>3375</v>
      </c>
      <c r="AW49" s="105">
        <f t="shared" si="151"/>
        <v>3375</v>
      </c>
      <c r="AX49" s="105">
        <f t="shared" si="151"/>
        <v>3375</v>
      </c>
      <c r="AY49" s="105">
        <f t="shared" si="151"/>
        <v>3375</v>
      </c>
      <c r="AZ49" s="105">
        <f t="shared" si="151"/>
        <v>3375</v>
      </c>
      <c r="BA49" s="105">
        <f t="shared" si="151"/>
        <v>3375</v>
      </c>
      <c r="BB49" s="105">
        <f t="shared" si="151"/>
        <v>3375</v>
      </c>
      <c r="BC49" s="15"/>
      <c r="BD49" s="120"/>
      <c r="BE49" s="121"/>
      <c r="BF49" s="105">
        <f t="shared" ref="BF49:BT49" si="152">$O$95*BF38/12</f>
        <v>3375</v>
      </c>
      <c r="BG49" s="105">
        <f t="shared" si="152"/>
        <v>3375</v>
      </c>
      <c r="BH49" s="105">
        <f t="shared" si="152"/>
        <v>3375</v>
      </c>
      <c r="BI49" s="105">
        <f t="shared" si="152"/>
        <v>3375</v>
      </c>
      <c r="BJ49" s="105">
        <f t="shared" si="152"/>
        <v>3375</v>
      </c>
      <c r="BK49" s="105">
        <f t="shared" si="152"/>
        <v>3375</v>
      </c>
      <c r="BL49" s="105">
        <f t="shared" si="152"/>
        <v>3375</v>
      </c>
      <c r="BM49" s="105">
        <f t="shared" si="152"/>
        <v>3375</v>
      </c>
      <c r="BN49" s="105">
        <f t="shared" si="152"/>
        <v>3375</v>
      </c>
      <c r="BO49" s="105">
        <f t="shared" si="152"/>
        <v>3375</v>
      </c>
      <c r="BP49" s="105">
        <f t="shared" si="152"/>
        <v>3375</v>
      </c>
      <c r="BQ49" s="105">
        <f t="shared" si="152"/>
        <v>3375</v>
      </c>
      <c r="BR49" s="105">
        <f t="shared" si="152"/>
        <v>3375</v>
      </c>
      <c r="BS49" s="105">
        <f t="shared" si="152"/>
        <v>3375</v>
      </c>
      <c r="BT49" s="105">
        <f t="shared" si="152"/>
        <v>3375</v>
      </c>
      <c r="BU49" s="15"/>
      <c r="BV49" s="120"/>
    </row>
    <row r="50" ht="12.0" customHeight="1" outlineLevel="1">
      <c r="A50" s="15"/>
      <c r="B50" s="108" t="s">
        <v>41</v>
      </c>
      <c r="C50" s="88">
        <v>0.0</v>
      </c>
      <c r="D50" s="52">
        <f t="shared" ref="D50:H50" si="153">D39*$P96/12</f>
        <v>0</v>
      </c>
      <c r="E50" s="52">
        <f t="shared" si="153"/>
        <v>0</v>
      </c>
      <c r="F50" s="89">
        <f t="shared" si="153"/>
        <v>0</v>
      </c>
      <c r="G50" s="88">
        <f t="shared" si="153"/>
        <v>0</v>
      </c>
      <c r="H50" s="52">
        <f t="shared" si="153"/>
        <v>0</v>
      </c>
      <c r="I50" s="52"/>
      <c r="J50" s="52"/>
      <c r="K50" s="52"/>
      <c r="L50" s="52"/>
      <c r="M50" s="105">
        <f t="shared" ref="M50:X50" si="154">$O$96*M39/12</f>
        <v>0</v>
      </c>
      <c r="N50" s="105">
        <f t="shared" si="154"/>
        <v>0</v>
      </c>
      <c r="O50" s="105">
        <f t="shared" si="154"/>
        <v>0</v>
      </c>
      <c r="P50" s="105">
        <f t="shared" si="154"/>
        <v>0</v>
      </c>
      <c r="Q50" s="105">
        <f t="shared" si="154"/>
        <v>0</v>
      </c>
      <c r="R50" s="105">
        <f t="shared" si="154"/>
        <v>2250</v>
      </c>
      <c r="S50" s="105">
        <f t="shared" si="154"/>
        <v>2250</v>
      </c>
      <c r="T50" s="105">
        <f t="shared" si="154"/>
        <v>2250</v>
      </c>
      <c r="U50" s="105">
        <f t="shared" si="154"/>
        <v>2250</v>
      </c>
      <c r="V50" s="105">
        <f t="shared" si="154"/>
        <v>2250</v>
      </c>
      <c r="W50" s="105">
        <f t="shared" si="154"/>
        <v>2250</v>
      </c>
      <c r="X50" s="105">
        <f t="shared" si="154"/>
        <v>2250</v>
      </c>
      <c r="Y50" s="15"/>
      <c r="Z50" s="120"/>
      <c r="AA50" s="121"/>
      <c r="AB50" s="105">
        <f t="shared" ref="AB50:AM50" si="155">$O$96*AB39/12</f>
        <v>2250</v>
      </c>
      <c r="AC50" s="105">
        <f t="shared" si="155"/>
        <v>2250</v>
      </c>
      <c r="AD50" s="105">
        <f t="shared" si="155"/>
        <v>2250</v>
      </c>
      <c r="AE50" s="105">
        <f t="shared" si="155"/>
        <v>2250</v>
      </c>
      <c r="AF50" s="105">
        <f t="shared" si="155"/>
        <v>2250</v>
      </c>
      <c r="AG50" s="105">
        <f t="shared" si="155"/>
        <v>4500</v>
      </c>
      <c r="AH50" s="105">
        <f t="shared" si="155"/>
        <v>4500</v>
      </c>
      <c r="AI50" s="105">
        <f t="shared" si="155"/>
        <v>4500</v>
      </c>
      <c r="AJ50" s="105">
        <f t="shared" si="155"/>
        <v>4500</v>
      </c>
      <c r="AK50" s="105">
        <f t="shared" si="155"/>
        <v>4500</v>
      </c>
      <c r="AL50" s="105">
        <f t="shared" si="155"/>
        <v>4500</v>
      </c>
      <c r="AM50" s="105">
        <f t="shared" si="155"/>
        <v>4500</v>
      </c>
      <c r="AN50" s="15"/>
      <c r="AO50" s="120"/>
      <c r="AP50" s="15"/>
      <c r="AQ50" s="105">
        <f t="shared" ref="AQ50:BB50" si="156">$O$96*AQ39/12</f>
        <v>4500</v>
      </c>
      <c r="AR50" s="105">
        <f t="shared" si="156"/>
        <v>4500</v>
      </c>
      <c r="AS50" s="105">
        <f t="shared" si="156"/>
        <v>4500</v>
      </c>
      <c r="AT50" s="105">
        <f t="shared" si="156"/>
        <v>4500</v>
      </c>
      <c r="AU50" s="105">
        <f t="shared" si="156"/>
        <v>4500</v>
      </c>
      <c r="AV50" s="105">
        <f t="shared" si="156"/>
        <v>4500</v>
      </c>
      <c r="AW50" s="105">
        <f t="shared" si="156"/>
        <v>4500</v>
      </c>
      <c r="AX50" s="105">
        <f t="shared" si="156"/>
        <v>4500</v>
      </c>
      <c r="AY50" s="105">
        <f t="shared" si="156"/>
        <v>4500</v>
      </c>
      <c r="AZ50" s="105">
        <f t="shared" si="156"/>
        <v>4500</v>
      </c>
      <c r="BA50" s="105">
        <f t="shared" si="156"/>
        <v>4500</v>
      </c>
      <c r="BB50" s="105">
        <f t="shared" si="156"/>
        <v>4500</v>
      </c>
      <c r="BC50" s="15"/>
      <c r="BD50" s="120"/>
      <c r="BE50" s="121"/>
      <c r="BF50" s="105">
        <f t="shared" ref="BF50:BT50" si="157">$O$96*BF39/12</f>
        <v>4500</v>
      </c>
      <c r="BG50" s="105">
        <f t="shared" si="157"/>
        <v>4500</v>
      </c>
      <c r="BH50" s="105">
        <f t="shared" si="157"/>
        <v>4500</v>
      </c>
      <c r="BI50" s="105">
        <f t="shared" si="157"/>
        <v>4500</v>
      </c>
      <c r="BJ50" s="105">
        <f t="shared" si="157"/>
        <v>4500</v>
      </c>
      <c r="BK50" s="105">
        <f t="shared" si="157"/>
        <v>4500</v>
      </c>
      <c r="BL50" s="105">
        <f t="shared" si="157"/>
        <v>4500</v>
      </c>
      <c r="BM50" s="105">
        <f t="shared" si="157"/>
        <v>4500</v>
      </c>
      <c r="BN50" s="105">
        <f t="shared" si="157"/>
        <v>4500</v>
      </c>
      <c r="BO50" s="105">
        <f t="shared" si="157"/>
        <v>4500</v>
      </c>
      <c r="BP50" s="105">
        <f t="shared" si="157"/>
        <v>4500</v>
      </c>
      <c r="BQ50" s="105">
        <f t="shared" si="157"/>
        <v>4500</v>
      </c>
      <c r="BR50" s="105">
        <f t="shared" si="157"/>
        <v>4500</v>
      </c>
      <c r="BS50" s="105">
        <f t="shared" si="157"/>
        <v>4500</v>
      </c>
      <c r="BT50" s="105">
        <f t="shared" si="157"/>
        <v>4500</v>
      </c>
      <c r="BU50" s="15"/>
      <c r="BV50" s="120"/>
    </row>
    <row r="51" ht="12.0" customHeight="1" outlineLevel="1">
      <c r="A51" s="15"/>
      <c r="B51" s="108" t="s">
        <v>42</v>
      </c>
      <c r="C51" s="88">
        <v>0.0</v>
      </c>
      <c r="D51" s="52">
        <f t="shared" ref="D51:H51" si="158">D40*$P97/12</f>
        <v>0</v>
      </c>
      <c r="E51" s="52">
        <f t="shared" si="158"/>
        <v>0</v>
      </c>
      <c r="F51" s="89">
        <f t="shared" si="158"/>
        <v>0</v>
      </c>
      <c r="G51" s="88">
        <f t="shared" si="158"/>
        <v>0</v>
      </c>
      <c r="H51" s="52">
        <f t="shared" si="158"/>
        <v>0</v>
      </c>
      <c r="I51" s="52"/>
      <c r="J51" s="52"/>
      <c r="K51" s="52"/>
      <c r="L51" s="52"/>
      <c r="M51" s="105">
        <f t="shared" ref="M51:X51" si="159">$O$93*M40/12</f>
        <v>0</v>
      </c>
      <c r="N51" s="105">
        <f t="shared" si="159"/>
        <v>0</v>
      </c>
      <c r="O51" s="105">
        <f t="shared" si="159"/>
        <v>0</v>
      </c>
      <c r="P51" s="105">
        <f t="shared" si="159"/>
        <v>0</v>
      </c>
      <c r="Q51" s="105">
        <f t="shared" si="159"/>
        <v>0</v>
      </c>
      <c r="R51" s="105">
        <f t="shared" si="159"/>
        <v>0</v>
      </c>
      <c r="S51" s="105">
        <f t="shared" si="159"/>
        <v>0</v>
      </c>
      <c r="T51" s="105">
        <f t="shared" si="159"/>
        <v>0</v>
      </c>
      <c r="U51" s="105">
        <f t="shared" si="159"/>
        <v>0</v>
      </c>
      <c r="V51" s="105">
        <f t="shared" si="159"/>
        <v>0</v>
      </c>
      <c r="W51" s="105">
        <f t="shared" si="159"/>
        <v>0</v>
      </c>
      <c r="X51" s="105">
        <f t="shared" si="159"/>
        <v>0</v>
      </c>
      <c r="Y51" s="15"/>
      <c r="Z51" s="120"/>
      <c r="AA51" s="121"/>
      <c r="AB51" s="105">
        <f t="shared" ref="AB51:AM51" si="160">$O$93*AB40/12</f>
        <v>0</v>
      </c>
      <c r="AC51" s="105">
        <f t="shared" si="160"/>
        <v>0</v>
      </c>
      <c r="AD51" s="105">
        <f t="shared" si="160"/>
        <v>0</v>
      </c>
      <c r="AE51" s="105">
        <f t="shared" si="160"/>
        <v>0</v>
      </c>
      <c r="AF51" s="105">
        <f t="shared" si="160"/>
        <v>0</v>
      </c>
      <c r="AG51" s="105">
        <f t="shared" si="160"/>
        <v>0</v>
      </c>
      <c r="AH51" s="105">
        <f t="shared" si="160"/>
        <v>0</v>
      </c>
      <c r="AI51" s="105">
        <f t="shared" si="160"/>
        <v>0</v>
      </c>
      <c r="AJ51" s="105">
        <f t="shared" si="160"/>
        <v>0</v>
      </c>
      <c r="AK51" s="105">
        <f t="shared" si="160"/>
        <v>0</v>
      </c>
      <c r="AL51" s="105">
        <f t="shared" si="160"/>
        <v>0</v>
      </c>
      <c r="AM51" s="105">
        <f t="shared" si="160"/>
        <v>0</v>
      </c>
      <c r="AN51" s="15"/>
      <c r="AO51" s="120"/>
      <c r="AP51" s="15"/>
      <c r="AQ51" s="105">
        <f t="shared" ref="AQ51:BB51" si="161">$O$93*AQ40/12</f>
        <v>0</v>
      </c>
      <c r="AR51" s="105">
        <f t="shared" si="161"/>
        <v>0</v>
      </c>
      <c r="AS51" s="105">
        <f t="shared" si="161"/>
        <v>0</v>
      </c>
      <c r="AT51" s="105">
        <f t="shared" si="161"/>
        <v>0</v>
      </c>
      <c r="AU51" s="105">
        <f t="shared" si="161"/>
        <v>0</v>
      </c>
      <c r="AV51" s="105">
        <f t="shared" si="161"/>
        <v>0</v>
      </c>
      <c r="AW51" s="105">
        <f t="shared" si="161"/>
        <v>0</v>
      </c>
      <c r="AX51" s="105">
        <f t="shared" si="161"/>
        <v>0</v>
      </c>
      <c r="AY51" s="105">
        <f t="shared" si="161"/>
        <v>0</v>
      </c>
      <c r="AZ51" s="105">
        <f t="shared" si="161"/>
        <v>0</v>
      </c>
      <c r="BA51" s="105">
        <f t="shared" si="161"/>
        <v>0</v>
      </c>
      <c r="BB51" s="105">
        <f t="shared" si="161"/>
        <v>0</v>
      </c>
      <c r="BC51" s="15"/>
      <c r="BD51" s="120"/>
      <c r="BE51" s="121"/>
      <c r="BF51" s="105">
        <f t="shared" ref="BF51:BT51" si="162">$O$93*BF40/12</f>
        <v>0</v>
      </c>
      <c r="BG51" s="105">
        <f t="shared" si="162"/>
        <v>0</v>
      </c>
      <c r="BH51" s="105">
        <f t="shared" si="162"/>
        <v>0</v>
      </c>
      <c r="BI51" s="105">
        <f t="shared" si="162"/>
        <v>0</v>
      </c>
      <c r="BJ51" s="105">
        <f t="shared" si="162"/>
        <v>0</v>
      </c>
      <c r="BK51" s="105">
        <f t="shared" si="162"/>
        <v>0</v>
      </c>
      <c r="BL51" s="105">
        <f t="shared" si="162"/>
        <v>0</v>
      </c>
      <c r="BM51" s="105">
        <f t="shared" si="162"/>
        <v>0</v>
      </c>
      <c r="BN51" s="105">
        <f t="shared" si="162"/>
        <v>0</v>
      </c>
      <c r="BO51" s="105">
        <f t="shared" si="162"/>
        <v>0</v>
      </c>
      <c r="BP51" s="105">
        <f t="shared" si="162"/>
        <v>0</v>
      </c>
      <c r="BQ51" s="105">
        <f t="shared" si="162"/>
        <v>0</v>
      </c>
      <c r="BR51" s="105">
        <f t="shared" si="162"/>
        <v>0</v>
      </c>
      <c r="BS51" s="105">
        <f t="shared" si="162"/>
        <v>0</v>
      </c>
      <c r="BT51" s="105">
        <f t="shared" si="162"/>
        <v>0</v>
      </c>
      <c r="BU51" s="15"/>
      <c r="BV51" s="120"/>
    </row>
    <row r="52" ht="12.0" customHeight="1" outlineLevel="1">
      <c r="A52" s="15"/>
      <c r="B52" s="108" t="s">
        <v>43</v>
      </c>
      <c r="C52" s="88">
        <v>0.0</v>
      </c>
      <c r="D52" s="52">
        <f t="shared" ref="D52:H52" si="163">D41*$P98/12</f>
        <v>0</v>
      </c>
      <c r="E52" s="52">
        <f t="shared" si="163"/>
        <v>0</v>
      </c>
      <c r="F52" s="89">
        <f t="shared" si="163"/>
        <v>0</v>
      </c>
      <c r="G52" s="88">
        <f t="shared" si="163"/>
        <v>0</v>
      </c>
      <c r="H52" s="52">
        <f t="shared" si="163"/>
        <v>0</v>
      </c>
      <c r="I52" s="52"/>
      <c r="J52" s="52"/>
      <c r="K52" s="52"/>
      <c r="L52" s="52"/>
      <c r="M52" s="105">
        <f t="shared" ref="M52:X52" si="164">$O$93*M41/12</f>
        <v>0</v>
      </c>
      <c r="N52" s="105">
        <f t="shared" si="164"/>
        <v>0</v>
      </c>
      <c r="O52" s="105">
        <f t="shared" si="164"/>
        <v>0</v>
      </c>
      <c r="P52" s="105">
        <f t="shared" si="164"/>
        <v>0</v>
      </c>
      <c r="Q52" s="105">
        <f t="shared" si="164"/>
        <v>0</v>
      </c>
      <c r="R52" s="105">
        <f t="shared" si="164"/>
        <v>0</v>
      </c>
      <c r="S52" s="105">
        <f t="shared" si="164"/>
        <v>0</v>
      </c>
      <c r="T52" s="105">
        <f t="shared" si="164"/>
        <v>0</v>
      </c>
      <c r="U52" s="105">
        <f t="shared" si="164"/>
        <v>0</v>
      </c>
      <c r="V52" s="105">
        <f t="shared" si="164"/>
        <v>0</v>
      </c>
      <c r="W52" s="105">
        <f t="shared" si="164"/>
        <v>0</v>
      </c>
      <c r="X52" s="105">
        <f t="shared" si="164"/>
        <v>0</v>
      </c>
      <c r="Y52" s="15"/>
      <c r="Z52" s="120"/>
      <c r="AA52" s="121"/>
      <c r="AB52" s="105">
        <f t="shared" ref="AB52:AM52" si="165">$O$93*AB41/12</f>
        <v>0</v>
      </c>
      <c r="AC52" s="105">
        <f t="shared" si="165"/>
        <v>0</v>
      </c>
      <c r="AD52" s="105">
        <f t="shared" si="165"/>
        <v>0</v>
      </c>
      <c r="AE52" s="105">
        <f t="shared" si="165"/>
        <v>0</v>
      </c>
      <c r="AF52" s="105">
        <f t="shared" si="165"/>
        <v>0</v>
      </c>
      <c r="AG52" s="105">
        <f t="shared" si="165"/>
        <v>0</v>
      </c>
      <c r="AH52" s="105">
        <f t="shared" si="165"/>
        <v>0</v>
      </c>
      <c r="AI52" s="105">
        <f t="shared" si="165"/>
        <v>0</v>
      </c>
      <c r="AJ52" s="105">
        <f t="shared" si="165"/>
        <v>0</v>
      </c>
      <c r="AK52" s="105">
        <f t="shared" si="165"/>
        <v>0</v>
      </c>
      <c r="AL52" s="105">
        <f t="shared" si="165"/>
        <v>0</v>
      </c>
      <c r="AM52" s="105">
        <f t="shared" si="165"/>
        <v>0</v>
      </c>
      <c r="AN52" s="15"/>
      <c r="AO52" s="120"/>
      <c r="AP52" s="15"/>
      <c r="AQ52" s="105">
        <f t="shared" ref="AQ52:BB52" si="166">$O$93*AQ41/12</f>
        <v>0</v>
      </c>
      <c r="AR52" s="105">
        <f t="shared" si="166"/>
        <v>0</v>
      </c>
      <c r="AS52" s="105">
        <f t="shared" si="166"/>
        <v>0</v>
      </c>
      <c r="AT52" s="105">
        <f t="shared" si="166"/>
        <v>0</v>
      </c>
      <c r="AU52" s="105">
        <f t="shared" si="166"/>
        <v>0</v>
      </c>
      <c r="AV52" s="105">
        <f t="shared" si="166"/>
        <v>0</v>
      </c>
      <c r="AW52" s="105">
        <f t="shared" si="166"/>
        <v>0</v>
      </c>
      <c r="AX52" s="105">
        <f t="shared" si="166"/>
        <v>0</v>
      </c>
      <c r="AY52" s="105">
        <f t="shared" si="166"/>
        <v>0</v>
      </c>
      <c r="AZ52" s="105">
        <f t="shared" si="166"/>
        <v>0</v>
      </c>
      <c r="BA52" s="105">
        <f t="shared" si="166"/>
        <v>0</v>
      </c>
      <c r="BB52" s="105">
        <f t="shared" si="166"/>
        <v>0</v>
      </c>
      <c r="BC52" s="15"/>
      <c r="BD52" s="120"/>
      <c r="BE52" s="121"/>
      <c r="BF52" s="105">
        <f t="shared" ref="BF52:BT52" si="167">$O$93*BF41/12</f>
        <v>0</v>
      </c>
      <c r="BG52" s="105">
        <f t="shared" si="167"/>
        <v>0</v>
      </c>
      <c r="BH52" s="105">
        <f t="shared" si="167"/>
        <v>0</v>
      </c>
      <c r="BI52" s="105">
        <f t="shared" si="167"/>
        <v>0</v>
      </c>
      <c r="BJ52" s="105">
        <f t="shared" si="167"/>
        <v>0</v>
      </c>
      <c r="BK52" s="105">
        <f t="shared" si="167"/>
        <v>0</v>
      </c>
      <c r="BL52" s="105">
        <f t="shared" si="167"/>
        <v>0</v>
      </c>
      <c r="BM52" s="105">
        <f t="shared" si="167"/>
        <v>0</v>
      </c>
      <c r="BN52" s="105">
        <f t="shared" si="167"/>
        <v>0</v>
      </c>
      <c r="BO52" s="105">
        <f t="shared" si="167"/>
        <v>0</v>
      </c>
      <c r="BP52" s="105">
        <f t="shared" si="167"/>
        <v>0</v>
      </c>
      <c r="BQ52" s="105">
        <f t="shared" si="167"/>
        <v>0</v>
      </c>
      <c r="BR52" s="105">
        <f t="shared" si="167"/>
        <v>0</v>
      </c>
      <c r="BS52" s="105">
        <f t="shared" si="167"/>
        <v>0</v>
      </c>
      <c r="BT52" s="105">
        <f t="shared" si="167"/>
        <v>0</v>
      </c>
      <c r="BU52" s="15"/>
      <c r="BV52" s="120"/>
    </row>
    <row r="53" ht="12.0" customHeight="1" outlineLevel="1">
      <c r="A53" s="15"/>
      <c r="B53" s="108" t="s">
        <v>44</v>
      </c>
      <c r="C53" s="88">
        <v>0.0</v>
      </c>
      <c r="D53" s="52">
        <f t="shared" ref="D53:H53" si="168">D42*$P99/12</f>
        <v>0</v>
      </c>
      <c r="E53" s="52">
        <f t="shared" si="168"/>
        <v>0</v>
      </c>
      <c r="F53" s="89">
        <f t="shared" si="168"/>
        <v>0</v>
      </c>
      <c r="G53" s="88">
        <f t="shared" si="168"/>
        <v>0</v>
      </c>
      <c r="H53" s="52">
        <f t="shared" si="168"/>
        <v>0</v>
      </c>
      <c r="I53" s="52"/>
      <c r="J53" s="52"/>
      <c r="K53" s="52"/>
      <c r="L53" s="52"/>
      <c r="M53" s="105">
        <f t="shared" ref="M53:X53" si="169">$O$99*M42/12</f>
        <v>0</v>
      </c>
      <c r="N53" s="105">
        <f t="shared" si="169"/>
        <v>0</v>
      </c>
      <c r="O53" s="105">
        <f t="shared" si="169"/>
        <v>0</v>
      </c>
      <c r="P53" s="105">
        <f t="shared" si="169"/>
        <v>0</v>
      </c>
      <c r="Q53" s="105">
        <f t="shared" si="169"/>
        <v>0</v>
      </c>
      <c r="R53" s="105">
        <f t="shared" si="169"/>
        <v>1350</v>
      </c>
      <c r="S53" s="105">
        <f t="shared" si="169"/>
        <v>1350</v>
      </c>
      <c r="T53" s="105">
        <f t="shared" si="169"/>
        <v>1350</v>
      </c>
      <c r="U53" s="105">
        <f t="shared" si="169"/>
        <v>1350</v>
      </c>
      <c r="V53" s="105">
        <f t="shared" si="169"/>
        <v>1350</v>
      </c>
      <c r="W53" s="105">
        <f t="shared" si="169"/>
        <v>1350</v>
      </c>
      <c r="X53" s="105">
        <f t="shared" si="169"/>
        <v>1350</v>
      </c>
      <c r="Y53" s="15"/>
      <c r="Z53" s="120"/>
      <c r="AA53" s="121"/>
      <c r="AB53" s="105">
        <f t="shared" ref="AB53:AM53" si="170">$O$99*AB42/12</f>
        <v>2700</v>
      </c>
      <c r="AC53" s="105">
        <f t="shared" si="170"/>
        <v>2700</v>
      </c>
      <c r="AD53" s="105">
        <f t="shared" si="170"/>
        <v>2700</v>
      </c>
      <c r="AE53" s="105">
        <f t="shared" si="170"/>
        <v>2700</v>
      </c>
      <c r="AF53" s="105">
        <f t="shared" si="170"/>
        <v>2700</v>
      </c>
      <c r="AG53" s="105">
        <f t="shared" si="170"/>
        <v>2700</v>
      </c>
      <c r="AH53" s="105">
        <f t="shared" si="170"/>
        <v>2700</v>
      </c>
      <c r="AI53" s="105">
        <f t="shared" si="170"/>
        <v>2700</v>
      </c>
      <c r="AJ53" s="105">
        <f t="shared" si="170"/>
        <v>2700</v>
      </c>
      <c r="AK53" s="105">
        <f t="shared" si="170"/>
        <v>2700</v>
      </c>
      <c r="AL53" s="105">
        <f t="shared" si="170"/>
        <v>2700</v>
      </c>
      <c r="AM53" s="105">
        <f t="shared" si="170"/>
        <v>2700</v>
      </c>
      <c r="AN53" s="15"/>
      <c r="AO53" s="120"/>
      <c r="AP53" s="15"/>
      <c r="AQ53" s="105">
        <f t="shared" ref="AQ53:BB53" si="171">$O$99*AQ42/12</f>
        <v>4050</v>
      </c>
      <c r="AR53" s="105">
        <f t="shared" si="171"/>
        <v>4050</v>
      </c>
      <c r="AS53" s="105">
        <f t="shared" si="171"/>
        <v>4050</v>
      </c>
      <c r="AT53" s="105">
        <f t="shared" si="171"/>
        <v>4050</v>
      </c>
      <c r="AU53" s="105">
        <f t="shared" si="171"/>
        <v>4050</v>
      </c>
      <c r="AV53" s="105">
        <f t="shared" si="171"/>
        <v>4050</v>
      </c>
      <c r="AW53" s="105">
        <f t="shared" si="171"/>
        <v>4050</v>
      </c>
      <c r="AX53" s="105">
        <f t="shared" si="171"/>
        <v>4050</v>
      </c>
      <c r="AY53" s="105">
        <f t="shared" si="171"/>
        <v>4050</v>
      </c>
      <c r="AZ53" s="105">
        <f t="shared" si="171"/>
        <v>4050</v>
      </c>
      <c r="BA53" s="105">
        <f t="shared" si="171"/>
        <v>4050</v>
      </c>
      <c r="BB53" s="105">
        <f t="shared" si="171"/>
        <v>4050</v>
      </c>
      <c r="BC53" s="15"/>
      <c r="BD53" s="120"/>
      <c r="BE53" s="121"/>
      <c r="BF53" s="105">
        <f t="shared" ref="BF53:BT53" si="172">$O$99*BF42/12</f>
        <v>4050</v>
      </c>
      <c r="BG53" s="105">
        <f t="shared" si="172"/>
        <v>4050</v>
      </c>
      <c r="BH53" s="105">
        <f t="shared" si="172"/>
        <v>4050</v>
      </c>
      <c r="BI53" s="105">
        <f t="shared" si="172"/>
        <v>4050</v>
      </c>
      <c r="BJ53" s="105">
        <f t="shared" si="172"/>
        <v>4050</v>
      </c>
      <c r="BK53" s="105">
        <f t="shared" si="172"/>
        <v>4050</v>
      </c>
      <c r="BL53" s="105">
        <f t="shared" si="172"/>
        <v>4050</v>
      </c>
      <c r="BM53" s="105">
        <f t="shared" si="172"/>
        <v>4050</v>
      </c>
      <c r="BN53" s="105">
        <f t="shared" si="172"/>
        <v>4050</v>
      </c>
      <c r="BO53" s="105">
        <f t="shared" si="172"/>
        <v>4050</v>
      </c>
      <c r="BP53" s="105">
        <f t="shared" si="172"/>
        <v>4050</v>
      </c>
      <c r="BQ53" s="105">
        <f t="shared" si="172"/>
        <v>4050</v>
      </c>
      <c r="BR53" s="105">
        <f t="shared" si="172"/>
        <v>4050</v>
      </c>
      <c r="BS53" s="105">
        <f t="shared" si="172"/>
        <v>4050</v>
      </c>
      <c r="BT53" s="105">
        <f t="shared" si="172"/>
        <v>4050</v>
      </c>
      <c r="BU53" s="15"/>
      <c r="BV53" s="120"/>
    </row>
    <row r="54" ht="12.0" customHeight="1" outlineLevel="1">
      <c r="A54" s="15"/>
      <c r="B54" s="108" t="s">
        <v>45</v>
      </c>
      <c r="C54" s="88">
        <v>0.0</v>
      </c>
      <c r="D54" s="52">
        <f t="shared" ref="D54:H54" si="173">D43*$P100/12</f>
        <v>0</v>
      </c>
      <c r="E54" s="52">
        <f t="shared" si="173"/>
        <v>0</v>
      </c>
      <c r="F54" s="89">
        <f t="shared" si="173"/>
        <v>0</v>
      </c>
      <c r="G54" s="88">
        <f t="shared" si="173"/>
        <v>0</v>
      </c>
      <c r="H54" s="52">
        <f t="shared" si="173"/>
        <v>0</v>
      </c>
      <c r="I54" s="52"/>
      <c r="J54" s="52"/>
      <c r="K54" s="52"/>
      <c r="L54" s="52"/>
      <c r="M54" s="105">
        <f t="shared" ref="M54:X54" si="174">$O$93*M43/12</f>
        <v>0</v>
      </c>
      <c r="N54" s="105">
        <f t="shared" si="174"/>
        <v>0</v>
      </c>
      <c r="O54" s="105">
        <f t="shared" si="174"/>
        <v>0</v>
      </c>
      <c r="P54" s="105">
        <f t="shared" si="174"/>
        <v>0</v>
      </c>
      <c r="Q54" s="105">
        <f t="shared" si="174"/>
        <v>0</v>
      </c>
      <c r="R54" s="105">
        <f t="shared" si="174"/>
        <v>0</v>
      </c>
      <c r="S54" s="105">
        <f t="shared" si="174"/>
        <v>0</v>
      </c>
      <c r="T54" s="105">
        <f t="shared" si="174"/>
        <v>0</v>
      </c>
      <c r="U54" s="105">
        <f t="shared" si="174"/>
        <v>0</v>
      </c>
      <c r="V54" s="105">
        <f t="shared" si="174"/>
        <v>0</v>
      </c>
      <c r="W54" s="105">
        <f t="shared" si="174"/>
        <v>0</v>
      </c>
      <c r="X54" s="105">
        <f t="shared" si="174"/>
        <v>0</v>
      </c>
      <c r="Y54" s="15"/>
      <c r="Z54" s="120"/>
      <c r="AA54" s="121"/>
      <c r="AB54" s="105">
        <f t="shared" ref="AB54:AM54" si="175">$O$93*AB43/12</f>
        <v>0</v>
      </c>
      <c r="AC54" s="105">
        <f t="shared" si="175"/>
        <v>0</v>
      </c>
      <c r="AD54" s="105">
        <f t="shared" si="175"/>
        <v>0</v>
      </c>
      <c r="AE54" s="105">
        <f t="shared" si="175"/>
        <v>0</v>
      </c>
      <c r="AF54" s="105">
        <f t="shared" si="175"/>
        <v>0</v>
      </c>
      <c r="AG54" s="105">
        <f t="shared" si="175"/>
        <v>0</v>
      </c>
      <c r="AH54" s="105">
        <f t="shared" si="175"/>
        <v>0</v>
      </c>
      <c r="AI54" s="105">
        <f t="shared" si="175"/>
        <v>0</v>
      </c>
      <c r="AJ54" s="105">
        <f t="shared" si="175"/>
        <v>0</v>
      </c>
      <c r="AK54" s="105">
        <f t="shared" si="175"/>
        <v>0</v>
      </c>
      <c r="AL54" s="105">
        <f t="shared" si="175"/>
        <v>0</v>
      </c>
      <c r="AM54" s="105">
        <f t="shared" si="175"/>
        <v>0</v>
      </c>
      <c r="AN54" s="15"/>
      <c r="AO54" s="120"/>
      <c r="AP54" s="15"/>
      <c r="AQ54" s="105">
        <f t="shared" ref="AQ54:BB54" si="176">$O$93*AQ43/12</f>
        <v>0</v>
      </c>
      <c r="AR54" s="105">
        <f t="shared" si="176"/>
        <v>0</v>
      </c>
      <c r="AS54" s="105">
        <f t="shared" si="176"/>
        <v>0</v>
      </c>
      <c r="AT54" s="105">
        <f t="shared" si="176"/>
        <v>0</v>
      </c>
      <c r="AU54" s="105">
        <f t="shared" si="176"/>
        <v>0</v>
      </c>
      <c r="AV54" s="105">
        <f t="shared" si="176"/>
        <v>0</v>
      </c>
      <c r="AW54" s="105">
        <f t="shared" si="176"/>
        <v>0</v>
      </c>
      <c r="AX54" s="105">
        <f t="shared" si="176"/>
        <v>0</v>
      </c>
      <c r="AY54" s="105">
        <f t="shared" si="176"/>
        <v>0</v>
      </c>
      <c r="AZ54" s="105">
        <f t="shared" si="176"/>
        <v>0</v>
      </c>
      <c r="BA54" s="105">
        <f t="shared" si="176"/>
        <v>0</v>
      </c>
      <c r="BB54" s="105">
        <f t="shared" si="176"/>
        <v>0</v>
      </c>
      <c r="BC54" s="15"/>
      <c r="BD54" s="120"/>
      <c r="BE54" s="121"/>
      <c r="BF54" s="105">
        <f t="shared" ref="BF54:BT54" si="177">$O$93*BF43/12</f>
        <v>0</v>
      </c>
      <c r="BG54" s="105">
        <f t="shared" si="177"/>
        <v>0</v>
      </c>
      <c r="BH54" s="105">
        <f t="shared" si="177"/>
        <v>0</v>
      </c>
      <c r="BI54" s="105">
        <f t="shared" si="177"/>
        <v>0</v>
      </c>
      <c r="BJ54" s="105">
        <f t="shared" si="177"/>
        <v>0</v>
      </c>
      <c r="BK54" s="105">
        <f t="shared" si="177"/>
        <v>0</v>
      </c>
      <c r="BL54" s="105">
        <f t="shared" si="177"/>
        <v>0</v>
      </c>
      <c r="BM54" s="105">
        <f t="shared" si="177"/>
        <v>0</v>
      </c>
      <c r="BN54" s="105">
        <f t="shared" si="177"/>
        <v>0</v>
      </c>
      <c r="BO54" s="105">
        <f t="shared" si="177"/>
        <v>0</v>
      </c>
      <c r="BP54" s="105">
        <f t="shared" si="177"/>
        <v>0</v>
      </c>
      <c r="BQ54" s="105">
        <f t="shared" si="177"/>
        <v>0</v>
      </c>
      <c r="BR54" s="105">
        <f t="shared" si="177"/>
        <v>0</v>
      </c>
      <c r="BS54" s="105">
        <f t="shared" si="177"/>
        <v>0</v>
      </c>
      <c r="BT54" s="105">
        <f t="shared" si="177"/>
        <v>0</v>
      </c>
      <c r="BU54" s="15"/>
      <c r="BV54" s="120"/>
    </row>
    <row r="55" ht="12.0" customHeight="1" outlineLevel="1">
      <c r="A55" s="15"/>
      <c r="B55" s="108" t="s">
        <v>46</v>
      </c>
      <c r="C55" s="88">
        <v>0.0</v>
      </c>
      <c r="D55" s="52">
        <f t="shared" ref="D55:H55" si="178">D44*$P101/12</f>
        <v>0</v>
      </c>
      <c r="E55" s="52">
        <f t="shared" si="178"/>
        <v>0</v>
      </c>
      <c r="F55" s="89">
        <f t="shared" si="178"/>
        <v>0</v>
      </c>
      <c r="G55" s="88">
        <f t="shared" si="178"/>
        <v>0</v>
      </c>
      <c r="H55" s="52">
        <f t="shared" si="178"/>
        <v>0</v>
      </c>
      <c r="I55" s="52"/>
      <c r="J55" s="52"/>
      <c r="K55" s="52"/>
      <c r="L55" s="52"/>
      <c r="M55" s="105">
        <f t="shared" ref="M55:X55" si="179">$O$101*M44/12</f>
        <v>0</v>
      </c>
      <c r="N55" s="105">
        <f t="shared" si="179"/>
        <v>675</v>
      </c>
      <c r="O55" s="105">
        <f t="shared" si="179"/>
        <v>675</v>
      </c>
      <c r="P55" s="105">
        <f t="shared" si="179"/>
        <v>675</v>
      </c>
      <c r="Q55" s="105">
        <f t="shared" si="179"/>
        <v>675</v>
      </c>
      <c r="R55" s="105">
        <f t="shared" si="179"/>
        <v>675</v>
      </c>
      <c r="S55" s="105">
        <f t="shared" si="179"/>
        <v>675</v>
      </c>
      <c r="T55" s="105">
        <f t="shared" si="179"/>
        <v>675</v>
      </c>
      <c r="U55" s="105">
        <f t="shared" si="179"/>
        <v>675</v>
      </c>
      <c r="V55" s="105">
        <f t="shared" si="179"/>
        <v>675</v>
      </c>
      <c r="W55" s="105">
        <f t="shared" si="179"/>
        <v>675</v>
      </c>
      <c r="X55" s="105">
        <f t="shared" si="179"/>
        <v>675</v>
      </c>
      <c r="Y55" s="15"/>
      <c r="Z55" s="120"/>
      <c r="AA55" s="121"/>
      <c r="AB55" s="105">
        <f t="shared" ref="AB55:AM55" si="180">$O$101*AB44/12</f>
        <v>675</v>
      </c>
      <c r="AC55" s="105">
        <f t="shared" si="180"/>
        <v>675</v>
      </c>
      <c r="AD55" s="105">
        <f t="shared" si="180"/>
        <v>675</v>
      </c>
      <c r="AE55" s="105">
        <f t="shared" si="180"/>
        <v>675</v>
      </c>
      <c r="AF55" s="105">
        <f t="shared" si="180"/>
        <v>675</v>
      </c>
      <c r="AG55" s="105">
        <f t="shared" si="180"/>
        <v>675</v>
      </c>
      <c r="AH55" s="105">
        <f t="shared" si="180"/>
        <v>675</v>
      </c>
      <c r="AI55" s="105">
        <f t="shared" si="180"/>
        <v>675</v>
      </c>
      <c r="AJ55" s="105">
        <f t="shared" si="180"/>
        <v>675</v>
      </c>
      <c r="AK55" s="105">
        <f t="shared" si="180"/>
        <v>675</v>
      </c>
      <c r="AL55" s="105">
        <f t="shared" si="180"/>
        <v>675</v>
      </c>
      <c r="AM55" s="105">
        <f t="shared" si="180"/>
        <v>675</v>
      </c>
      <c r="AN55" s="15"/>
      <c r="AO55" s="120"/>
      <c r="AP55" s="15"/>
      <c r="AQ55" s="105">
        <f t="shared" ref="AQ55:BB55" si="181">$O$101*AQ44/12</f>
        <v>675</v>
      </c>
      <c r="AR55" s="105">
        <f t="shared" si="181"/>
        <v>675</v>
      </c>
      <c r="AS55" s="105">
        <f t="shared" si="181"/>
        <v>675</v>
      </c>
      <c r="AT55" s="105">
        <f t="shared" si="181"/>
        <v>675</v>
      </c>
      <c r="AU55" s="105">
        <f t="shared" si="181"/>
        <v>675</v>
      </c>
      <c r="AV55" s="105">
        <f t="shared" si="181"/>
        <v>675</v>
      </c>
      <c r="AW55" s="105">
        <f t="shared" si="181"/>
        <v>675</v>
      </c>
      <c r="AX55" s="105">
        <f t="shared" si="181"/>
        <v>675</v>
      </c>
      <c r="AY55" s="105">
        <f t="shared" si="181"/>
        <v>675</v>
      </c>
      <c r="AZ55" s="105">
        <f t="shared" si="181"/>
        <v>675</v>
      </c>
      <c r="BA55" s="105">
        <f t="shared" si="181"/>
        <v>675</v>
      </c>
      <c r="BB55" s="105">
        <f t="shared" si="181"/>
        <v>675</v>
      </c>
      <c r="BC55" s="15"/>
      <c r="BD55" s="120"/>
      <c r="BE55" s="121"/>
      <c r="BF55" s="105">
        <f t="shared" ref="BF55:BT55" si="182">$O$101*BF44/12</f>
        <v>675</v>
      </c>
      <c r="BG55" s="105">
        <f t="shared" si="182"/>
        <v>675</v>
      </c>
      <c r="BH55" s="105">
        <f t="shared" si="182"/>
        <v>675</v>
      </c>
      <c r="BI55" s="105">
        <f t="shared" si="182"/>
        <v>675</v>
      </c>
      <c r="BJ55" s="105">
        <f t="shared" si="182"/>
        <v>675</v>
      </c>
      <c r="BK55" s="105">
        <f t="shared" si="182"/>
        <v>675</v>
      </c>
      <c r="BL55" s="105">
        <f t="shared" si="182"/>
        <v>675</v>
      </c>
      <c r="BM55" s="105">
        <f t="shared" si="182"/>
        <v>675</v>
      </c>
      <c r="BN55" s="105">
        <f t="shared" si="182"/>
        <v>675</v>
      </c>
      <c r="BO55" s="105">
        <f t="shared" si="182"/>
        <v>675</v>
      </c>
      <c r="BP55" s="105">
        <f t="shared" si="182"/>
        <v>675</v>
      </c>
      <c r="BQ55" s="105">
        <f t="shared" si="182"/>
        <v>675</v>
      </c>
      <c r="BR55" s="105">
        <f t="shared" si="182"/>
        <v>675</v>
      </c>
      <c r="BS55" s="105">
        <f t="shared" si="182"/>
        <v>675</v>
      </c>
      <c r="BT55" s="105">
        <f t="shared" si="182"/>
        <v>675</v>
      </c>
      <c r="BU55" s="15"/>
      <c r="BV55" s="120"/>
    </row>
    <row r="56" ht="6.0" customHeight="1" outlineLevel="1">
      <c r="A56" s="15"/>
      <c r="B56" s="126"/>
      <c r="C56" s="88">
        <v>0.0</v>
      </c>
      <c r="D56" s="52">
        <v>0.0</v>
      </c>
      <c r="E56" s="90">
        <v>0.0</v>
      </c>
      <c r="F56" s="127">
        <v>0.0</v>
      </c>
      <c r="G56" s="88">
        <v>0.0</v>
      </c>
      <c r="H56" s="52">
        <v>0.0</v>
      </c>
      <c r="I56" s="52"/>
      <c r="J56" s="52"/>
      <c r="K56" s="52"/>
      <c r="L56" s="52"/>
      <c r="M56" s="105">
        <f t="shared" ref="M56:X56" si="183">$O$93*M45/12</f>
        <v>0</v>
      </c>
      <c r="N56" s="105">
        <f t="shared" si="183"/>
        <v>0</v>
      </c>
      <c r="O56" s="105">
        <f t="shared" si="183"/>
        <v>0</v>
      </c>
      <c r="P56" s="105">
        <f t="shared" si="183"/>
        <v>0</v>
      </c>
      <c r="Q56" s="105">
        <f t="shared" si="183"/>
        <v>0</v>
      </c>
      <c r="R56" s="105">
        <f t="shared" si="183"/>
        <v>0</v>
      </c>
      <c r="S56" s="105">
        <f t="shared" si="183"/>
        <v>0</v>
      </c>
      <c r="T56" s="105">
        <f t="shared" si="183"/>
        <v>0</v>
      </c>
      <c r="U56" s="105">
        <f t="shared" si="183"/>
        <v>0</v>
      </c>
      <c r="V56" s="105">
        <f t="shared" si="183"/>
        <v>0</v>
      </c>
      <c r="W56" s="105">
        <f t="shared" si="183"/>
        <v>0</v>
      </c>
      <c r="X56" s="105">
        <f t="shared" si="183"/>
        <v>0</v>
      </c>
      <c r="Y56" s="15"/>
      <c r="Z56" s="32"/>
      <c r="AA56" s="15"/>
      <c r="AB56" s="105">
        <f t="shared" ref="AB56:AM56" si="184">$O$93*AB45/12</f>
        <v>0</v>
      </c>
      <c r="AC56" s="105">
        <f t="shared" si="184"/>
        <v>0</v>
      </c>
      <c r="AD56" s="105">
        <f t="shared" si="184"/>
        <v>0</v>
      </c>
      <c r="AE56" s="105">
        <f t="shared" si="184"/>
        <v>0</v>
      </c>
      <c r="AF56" s="105">
        <f t="shared" si="184"/>
        <v>0</v>
      </c>
      <c r="AG56" s="105">
        <f t="shared" si="184"/>
        <v>0</v>
      </c>
      <c r="AH56" s="105">
        <f t="shared" si="184"/>
        <v>0</v>
      </c>
      <c r="AI56" s="105">
        <f t="shared" si="184"/>
        <v>0</v>
      </c>
      <c r="AJ56" s="105">
        <f t="shared" si="184"/>
        <v>0</v>
      </c>
      <c r="AK56" s="105">
        <f t="shared" si="184"/>
        <v>0</v>
      </c>
      <c r="AL56" s="105">
        <f t="shared" si="184"/>
        <v>0</v>
      </c>
      <c r="AM56" s="105">
        <f t="shared" si="184"/>
        <v>0</v>
      </c>
      <c r="AN56" s="15"/>
      <c r="AO56" s="32"/>
      <c r="AP56" s="15"/>
      <c r="AQ56" s="105">
        <f t="shared" ref="AQ56:BB56" si="185">$O$93*AQ45/12</f>
        <v>0</v>
      </c>
      <c r="AR56" s="105">
        <f t="shared" si="185"/>
        <v>0</v>
      </c>
      <c r="AS56" s="105">
        <f t="shared" si="185"/>
        <v>0</v>
      </c>
      <c r="AT56" s="105">
        <f t="shared" si="185"/>
        <v>0</v>
      </c>
      <c r="AU56" s="105">
        <f t="shared" si="185"/>
        <v>0</v>
      </c>
      <c r="AV56" s="105">
        <f t="shared" si="185"/>
        <v>0</v>
      </c>
      <c r="AW56" s="105">
        <f t="shared" si="185"/>
        <v>0</v>
      </c>
      <c r="AX56" s="105">
        <f t="shared" si="185"/>
        <v>0</v>
      </c>
      <c r="AY56" s="105">
        <f t="shared" si="185"/>
        <v>0</v>
      </c>
      <c r="AZ56" s="105">
        <f t="shared" si="185"/>
        <v>0</v>
      </c>
      <c r="BA56" s="105">
        <f t="shared" si="185"/>
        <v>0</v>
      </c>
      <c r="BB56" s="105">
        <f t="shared" si="185"/>
        <v>0</v>
      </c>
      <c r="BC56" s="15"/>
      <c r="BD56" s="32"/>
      <c r="BE56" s="15"/>
      <c r="BF56" s="105">
        <f t="shared" ref="BF56:BT56" si="186">$O$93*BF45/12</f>
        <v>0</v>
      </c>
      <c r="BG56" s="105">
        <f t="shared" si="186"/>
        <v>0</v>
      </c>
      <c r="BH56" s="105">
        <f t="shared" si="186"/>
        <v>0</v>
      </c>
      <c r="BI56" s="105">
        <f t="shared" si="186"/>
        <v>0</v>
      </c>
      <c r="BJ56" s="105">
        <f t="shared" si="186"/>
        <v>0</v>
      </c>
      <c r="BK56" s="105">
        <f t="shared" si="186"/>
        <v>0</v>
      </c>
      <c r="BL56" s="105">
        <f t="shared" si="186"/>
        <v>0</v>
      </c>
      <c r="BM56" s="105">
        <f t="shared" si="186"/>
        <v>0</v>
      </c>
      <c r="BN56" s="105">
        <f t="shared" si="186"/>
        <v>0</v>
      </c>
      <c r="BO56" s="105">
        <f t="shared" si="186"/>
        <v>0</v>
      </c>
      <c r="BP56" s="105">
        <f t="shared" si="186"/>
        <v>0</v>
      </c>
      <c r="BQ56" s="105">
        <f t="shared" si="186"/>
        <v>0</v>
      </c>
      <c r="BR56" s="105">
        <f t="shared" si="186"/>
        <v>0</v>
      </c>
      <c r="BS56" s="105">
        <f t="shared" si="186"/>
        <v>0</v>
      </c>
      <c r="BT56" s="105">
        <f t="shared" si="186"/>
        <v>0</v>
      </c>
      <c r="BU56" s="15"/>
      <c r="BV56" s="32"/>
    </row>
    <row r="57" ht="12.0" customHeight="1">
      <c r="A57" s="15"/>
      <c r="B57" s="128" t="s">
        <v>48</v>
      </c>
      <c r="C57" s="63">
        <f t="shared" ref="C57:H57" si="187">(SUM(C47:C56))</f>
        <v>0</v>
      </c>
      <c r="D57" s="64">
        <f t="shared" si="187"/>
        <v>0</v>
      </c>
      <c r="E57" s="64">
        <f t="shared" si="187"/>
        <v>2500</v>
      </c>
      <c r="F57" s="65">
        <f t="shared" si="187"/>
        <v>2500</v>
      </c>
      <c r="G57" s="63">
        <f t="shared" si="187"/>
        <v>2500</v>
      </c>
      <c r="H57" s="64">
        <f t="shared" si="187"/>
        <v>2500</v>
      </c>
      <c r="I57" s="129">
        <f t="shared" ref="I57:X57" si="188">SUM(I47:I55)</f>
        <v>1666.666667</v>
      </c>
      <c r="J57" s="129">
        <f t="shared" si="188"/>
        <v>1666.666667</v>
      </c>
      <c r="K57" s="129">
        <f t="shared" si="188"/>
        <v>1666.666667</v>
      </c>
      <c r="L57" s="129">
        <f t="shared" si="188"/>
        <v>1666.666667</v>
      </c>
      <c r="M57" s="129">
        <f t="shared" si="188"/>
        <v>7854.166667</v>
      </c>
      <c r="N57" s="129">
        <f t="shared" si="188"/>
        <v>8529.166667</v>
      </c>
      <c r="O57" s="129">
        <f t="shared" si="188"/>
        <v>8529.166667</v>
      </c>
      <c r="P57" s="129">
        <f t="shared" si="188"/>
        <v>8529.166667</v>
      </c>
      <c r="Q57" s="129">
        <f t="shared" si="188"/>
        <v>8529.166667</v>
      </c>
      <c r="R57" s="129">
        <f t="shared" si="188"/>
        <v>12129.16667</v>
      </c>
      <c r="S57" s="129">
        <f t="shared" si="188"/>
        <v>12129.16667</v>
      </c>
      <c r="T57" s="129">
        <f t="shared" si="188"/>
        <v>12129.16667</v>
      </c>
      <c r="U57" s="129">
        <f t="shared" si="188"/>
        <v>10462.5</v>
      </c>
      <c r="V57" s="129">
        <f t="shared" si="188"/>
        <v>10462.5</v>
      </c>
      <c r="W57" s="129">
        <f t="shared" si="188"/>
        <v>10462.5</v>
      </c>
      <c r="X57" s="129">
        <f t="shared" si="188"/>
        <v>10462.5</v>
      </c>
      <c r="Y57" s="15"/>
      <c r="Z57" s="130"/>
      <c r="AA57" s="15"/>
      <c r="AB57" s="129">
        <f t="shared" ref="AB57:AM57" si="189">SUM(AB47:AB55)</f>
        <v>11812.5</v>
      </c>
      <c r="AC57" s="129">
        <f t="shared" si="189"/>
        <v>11812.5</v>
      </c>
      <c r="AD57" s="129">
        <f t="shared" si="189"/>
        <v>11812.5</v>
      </c>
      <c r="AE57" s="129">
        <f t="shared" si="189"/>
        <v>11812.5</v>
      </c>
      <c r="AF57" s="129">
        <f t="shared" si="189"/>
        <v>11812.5</v>
      </c>
      <c r="AG57" s="129">
        <f t="shared" si="189"/>
        <v>14062.5</v>
      </c>
      <c r="AH57" s="129">
        <f t="shared" si="189"/>
        <v>14062.5</v>
      </c>
      <c r="AI57" s="129">
        <f t="shared" si="189"/>
        <v>14062.5</v>
      </c>
      <c r="AJ57" s="129">
        <f t="shared" si="189"/>
        <v>14062.5</v>
      </c>
      <c r="AK57" s="129">
        <f t="shared" si="189"/>
        <v>14062.5</v>
      </c>
      <c r="AL57" s="129">
        <f t="shared" si="189"/>
        <v>14062.5</v>
      </c>
      <c r="AM57" s="129">
        <f t="shared" si="189"/>
        <v>14062.5</v>
      </c>
      <c r="AN57" s="15"/>
      <c r="AO57" s="130"/>
      <c r="AP57" s="15"/>
      <c r="AQ57" s="129">
        <f t="shared" ref="AQ57:BB57" si="190">SUM(AQ47:AQ55)</f>
        <v>15412.5</v>
      </c>
      <c r="AR57" s="129">
        <f t="shared" si="190"/>
        <v>15412.5</v>
      </c>
      <c r="AS57" s="129">
        <f t="shared" si="190"/>
        <v>15412.5</v>
      </c>
      <c r="AT57" s="129">
        <f t="shared" si="190"/>
        <v>15412.5</v>
      </c>
      <c r="AU57" s="129">
        <f t="shared" si="190"/>
        <v>15412.5</v>
      </c>
      <c r="AV57" s="129">
        <f t="shared" si="190"/>
        <v>15412.5</v>
      </c>
      <c r="AW57" s="129">
        <f t="shared" si="190"/>
        <v>15412.5</v>
      </c>
      <c r="AX57" s="129">
        <f t="shared" si="190"/>
        <v>15412.5</v>
      </c>
      <c r="AY57" s="129">
        <f t="shared" si="190"/>
        <v>15412.5</v>
      </c>
      <c r="AZ57" s="129">
        <f t="shared" si="190"/>
        <v>15412.5</v>
      </c>
      <c r="BA57" s="129">
        <f t="shared" si="190"/>
        <v>15412.5</v>
      </c>
      <c r="BB57" s="129">
        <f t="shared" si="190"/>
        <v>15412.5</v>
      </c>
      <c r="BC57" s="15"/>
      <c r="BD57" s="130"/>
      <c r="BE57" s="15"/>
      <c r="BF57" s="129">
        <f t="shared" ref="BF57:BT57" si="191">SUM(BF47:BF55)</f>
        <v>15412.5</v>
      </c>
      <c r="BG57" s="129">
        <f t="shared" si="191"/>
        <v>15412.5</v>
      </c>
      <c r="BH57" s="129">
        <f t="shared" si="191"/>
        <v>15412.5</v>
      </c>
      <c r="BI57" s="129">
        <f t="shared" si="191"/>
        <v>15412.5</v>
      </c>
      <c r="BJ57" s="129">
        <f t="shared" si="191"/>
        <v>15412.5</v>
      </c>
      <c r="BK57" s="129">
        <f t="shared" si="191"/>
        <v>15412.5</v>
      </c>
      <c r="BL57" s="129">
        <f t="shared" si="191"/>
        <v>15412.5</v>
      </c>
      <c r="BM57" s="129">
        <f t="shared" si="191"/>
        <v>15412.5</v>
      </c>
      <c r="BN57" s="129">
        <f t="shared" si="191"/>
        <v>15412.5</v>
      </c>
      <c r="BO57" s="129">
        <f t="shared" si="191"/>
        <v>15412.5</v>
      </c>
      <c r="BP57" s="129">
        <f t="shared" si="191"/>
        <v>15412.5</v>
      </c>
      <c r="BQ57" s="129">
        <f t="shared" si="191"/>
        <v>15412.5</v>
      </c>
      <c r="BR57" s="129">
        <f t="shared" si="191"/>
        <v>15412.5</v>
      </c>
      <c r="BS57" s="129">
        <f t="shared" si="191"/>
        <v>15412.5</v>
      </c>
      <c r="BT57" s="129">
        <f t="shared" si="191"/>
        <v>15412.5</v>
      </c>
      <c r="BU57" s="15"/>
      <c r="BV57" s="130"/>
    </row>
    <row r="58" ht="12.0" customHeight="1">
      <c r="A58" s="15"/>
      <c r="B58" s="131"/>
      <c r="C58" s="52"/>
      <c r="D58" s="52"/>
      <c r="E58" s="52"/>
      <c r="F58" s="52"/>
      <c r="G58" s="132"/>
      <c r="H58" s="52"/>
      <c r="I58" s="52"/>
      <c r="J58" s="52"/>
      <c r="K58" s="52"/>
      <c r="L58" s="52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</row>
    <row r="59" ht="12.0" customHeight="1">
      <c r="A59" s="15"/>
      <c r="B59" s="28" t="s">
        <v>49</v>
      </c>
      <c r="C59" s="133"/>
      <c r="D59" s="133"/>
      <c r="E59" s="133"/>
      <c r="F59" s="133"/>
      <c r="G59" s="133"/>
      <c r="H59" s="133"/>
      <c r="I59" s="30">
        <v>41791.0</v>
      </c>
      <c r="J59" s="30">
        <v>41821.0</v>
      </c>
      <c r="K59" s="30">
        <v>41852.0</v>
      </c>
      <c r="L59" s="30">
        <v>41883.0</v>
      </c>
      <c r="M59" s="30">
        <v>41913.0</v>
      </c>
      <c r="N59" s="30">
        <v>41944.0</v>
      </c>
      <c r="O59" s="30">
        <v>41974.0</v>
      </c>
      <c r="P59" s="30">
        <v>42005.0</v>
      </c>
      <c r="Q59" s="30">
        <v>42036.0</v>
      </c>
      <c r="R59" s="30">
        <v>42064.0</v>
      </c>
      <c r="S59" s="30">
        <v>42095.0</v>
      </c>
      <c r="T59" s="30">
        <v>42125.0</v>
      </c>
      <c r="U59" s="30">
        <v>42156.0</v>
      </c>
      <c r="V59" s="30">
        <v>42186.0</v>
      </c>
      <c r="W59" s="30">
        <v>42217.0</v>
      </c>
      <c r="X59" s="30">
        <v>42248.0</v>
      </c>
      <c r="Y59" s="15"/>
      <c r="Z59" s="25" t="s">
        <v>24</v>
      </c>
      <c r="AA59" s="15"/>
      <c r="AB59" s="30">
        <v>42278.0</v>
      </c>
      <c r="AC59" s="30">
        <v>42309.0</v>
      </c>
      <c r="AD59" s="30">
        <v>42339.0</v>
      </c>
      <c r="AE59" s="30">
        <v>42370.0</v>
      </c>
      <c r="AF59" s="30">
        <v>42401.0</v>
      </c>
      <c r="AG59" s="30">
        <v>42430.0</v>
      </c>
      <c r="AH59" s="30">
        <v>42461.0</v>
      </c>
      <c r="AI59" s="30">
        <v>42491.0</v>
      </c>
      <c r="AJ59" s="30">
        <v>42522.0</v>
      </c>
      <c r="AK59" s="30">
        <v>42552.0</v>
      </c>
      <c r="AL59" s="30">
        <v>42583.0</v>
      </c>
      <c r="AM59" s="30">
        <v>42614.0</v>
      </c>
      <c r="AN59" s="15"/>
      <c r="AO59" s="25" t="s">
        <v>24</v>
      </c>
      <c r="AP59" s="15"/>
      <c r="AQ59" s="30">
        <v>42644.0</v>
      </c>
      <c r="AR59" s="30">
        <v>42675.0</v>
      </c>
      <c r="AS59" s="30">
        <v>42705.0</v>
      </c>
      <c r="AT59" s="30">
        <v>42736.0</v>
      </c>
      <c r="AU59" s="30">
        <v>42767.0</v>
      </c>
      <c r="AV59" s="30">
        <v>42795.0</v>
      </c>
      <c r="AW59" s="30">
        <v>42826.0</v>
      </c>
      <c r="AX59" s="30">
        <v>42856.0</v>
      </c>
      <c r="AY59" s="30">
        <v>42887.0</v>
      </c>
      <c r="AZ59" s="30">
        <v>42917.0</v>
      </c>
      <c r="BA59" s="30">
        <v>42948.0</v>
      </c>
      <c r="BB59" s="30">
        <v>42979.0</v>
      </c>
      <c r="BC59" s="15"/>
      <c r="BD59" s="25" t="s">
        <v>24</v>
      </c>
      <c r="BE59" s="26"/>
      <c r="BF59" s="33">
        <v>43009.0</v>
      </c>
      <c r="BG59" s="30">
        <v>43040.0</v>
      </c>
      <c r="BH59" s="30">
        <v>43070.0</v>
      </c>
      <c r="BI59" s="30">
        <v>43101.0</v>
      </c>
      <c r="BJ59" s="30">
        <v>43132.0</v>
      </c>
      <c r="BK59" s="30">
        <v>43160.0</v>
      </c>
      <c r="BL59" s="30">
        <v>43191.0</v>
      </c>
      <c r="BM59" s="30">
        <v>43221.0</v>
      </c>
      <c r="BN59" s="30">
        <v>43252.0</v>
      </c>
      <c r="BO59" s="30">
        <v>43282.0</v>
      </c>
      <c r="BP59" s="30">
        <v>43313.0</v>
      </c>
      <c r="BQ59" s="30">
        <v>43344.0</v>
      </c>
      <c r="BR59" s="30">
        <v>43374.0</v>
      </c>
      <c r="BS59" s="30">
        <v>43405.0</v>
      </c>
      <c r="BT59" s="30">
        <v>43435.0</v>
      </c>
      <c r="BU59" s="15"/>
      <c r="BV59" s="25" t="s">
        <v>24</v>
      </c>
    </row>
    <row r="60" ht="12.0" customHeight="1" outlineLevel="1">
      <c r="A60" s="15"/>
      <c r="B60" s="108" t="s">
        <v>50</v>
      </c>
      <c r="C60" s="88"/>
      <c r="D60" s="52"/>
      <c r="E60" s="52"/>
      <c r="F60" s="52"/>
      <c r="G60" s="88"/>
      <c r="H60" s="52"/>
      <c r="I60" s="52">
        <f t="shared" ref="I60:L60" si="192">I63</f>
        <v>100</v>
      </c>
      <c r="J60" s="52">
        <f t="shared" si="192"/>
        <v>100</v>
      </c>
      <c r="K60" s="52">
        <f t="shared" si="192"/>
        <v>100</v>
      </c>
      <c r="L60" s="52">
        <f t="shared" si="192"/>
        <v>100</v>
      </c>
      <c r="M60" s="110">
        <v>1200.0</v>
      </c>
      <c r="N60" s="52">
        <f t="shared" ref="N60:X60" si="193">M60*(1+$Z60)^(1/12)</f>
        <v>1204.888949</v>
      </c>
      <c r="O60" s="52">
        <f t="shared" si="193"/>
        <v>1209.797815</v>
      </c>
      <c r="P60" s="52">
        <f t="shared" si="193"/>
        <v>1214.726681</v>
      </c>
      <c r="Q60" s="52">
        <f t="shared" si="193"/>
        <v>1219.675628</v>
      </c>
      <c r="R60" s="52">
        <f t="shared" si="193"/>
        <v>1224.644738</v>
      </c>
      <c r="S60" s="52">
        <f t="shared" si="193"/>
        <v>1229.634092</v>
      </c>
      <c r="T60" s="52">
        <f t="shared" si="193"/>
        <v>1234.643773</v>
      </c>
      <c r="U60" s="52">
        <f t="shared" si="193"/>
        <v>1239.673865</v>
      </c>
      <c r="V60" s="52">
        <f t="shared" si="193"/>
        <v>1244.72445</v>
      </c>
      <c r="W60" s="52">
        <f t="shared" si="193"/>
        <v>1249.795611</v>
      </c>
      <c r="X60" s="52">
        <f t="shared" si="193"/>
        <v>1254.887433</v>
      </c>
      <c r="Y60" s="15"/>
      <c r="Z60" s="50">
        <v>0.05</v>
      </c>
      <c r="AA60" s="15"/>
      <c r="AB60" s="110">
        <f>X60</f>
        <v>1254.887433</v>
      </c>
      <c r="AC60" s="52">
        <f t="shared" ref="AC60:AM60" si="194">AB60*(1+$Z60)^(1/12)</f>
        <v>1260</v>
      </c>
      <c r="AD60" s="52">
        <f t="shared" si="194"/>
        <v>1265.133396</v>
      </c>
      <c r="AE60" s="52">
        <f t="shared" si="194"/>
        <v>1270.287706</v>
      </c>
      <c r="AF60" s="52">
        <f t="shared" si="194"/>
        <v>1275.463015</v>
      </c>
      <c r="AG60" s="52">
        <f t="shared" si="194"/>
        <v>1280.65941</v>
      </c>
      <c r="AH60" s="52">
        <f t="shared" si="194"/>
        <v>1285.876975</v>
      </c>
      <c r="AI60" s="52">
        <f t="shared" si="194"/>
        <v>1291.115797</v>
      </c>
      <c r="AJ60" s="52">
        <f t="shared" si="194"/>
        <v>1296.375962</v>
      </c>
      <c r="AK60" s="52">
        <f t="shared" si="194"/>
        <v>1301.657558</v>
      </c>
      <c r="AL60" s="52">
        <f t="shared" si="194"/>
        <v>1306.960672</v>
      </c>
      <c r="AM60" s="52">
        <f t="shared" si="194"/>
        <v>1312.285392</v>
      </c>
      <c r="AN60" s="15"/>
      <c r="AO60" s="50">
        <v>0.05</v>
      </c>
      <c r="AP60" s="15"/>
      <c r="AQ60" s="110">
        <f>AM60</f>
        <v>1312.285392</v>
      </c>
      <c r="AR60" s="52">
        <f t="shared" ref="AR60:BB60" si="195">AQ60*(1+$Z60)^(1/12)</f>
        <v>1317.631805</v>
      </c>
      <c r="AS60" s="52">
        <f t="shared" si="195"/>
        <v>1323</v>
      </c>
      <c r="AT60" s="52">
        <f t="shared" si="195"/>
        <v>1328.390066</v>
      </c>
      <c r="AU60" s="52">
        <f t="shared" si="195"/>
        <v>1333.802091</v>
      </c>
      <c r="AV60" s="52">
        <f t="shared" si="195"/>
        <v>1339.236166</v>
      </c>
      <c r="AW60" s="52">
        <f t="shared" si="195"/>
        <v>1344.69238</v>
      </c>
      <c r="AX60" s="52">
        <f t="shared" si="195"/>
        <v>1350.170823</v>
      </c>
      <c r="AY60" s="52">
        <f t="shared" si="195"/>
        <v>1355.671586</v>
      </c>
      <c r="AZ60" s="52">
        <f t="shared" si="195"/>
        <v>1361.19476</v>
      </c>
      <c r="BA60" s="52">
        <f t="shared" si="195"/>
        <v>1366.740436</v>
      </c>
      <c r="BB60" s="52">
        <f t="shared" si="195"/>
        <v>1372.308706</v>
      </c>
      <c r="BC60" s="15"/>
      <c r="BD60" s="50">
        <v>0.05</v>
      </c>
      <c r="BE60" s="51"/>
      <c r="BF60" s="52">
        <f>BB60*(1+$Z60)^(1/12)</f>
        <v>1377.899661</v>
      </c>
      <c r="BG60" s="52">
        <f t="shared" ref="BG60:BT60" si="196">BF60*(1+$Z60)^(1/12)</f>
        <v>1383.513395</v>
      </c>
      <c r="BH60" s="52">
        <f t="shared" si="196"/>
        <v>1389.15</v>
      </c>
      <c r="BI60" s="52">
        <f t="shared" si="196"/>
        <v>1394.809569</v>
      </c>
      <c r="BJ60" s="52">
        <f t="shared" si="196"/>
        <v>1400.492196</v>
      </c>
      <c r="BK60" s="52">
        <f t="shared" si="196"/>
        <v>1406.197974</v>
      </c>
      <c r="BL60" s="52">
        <f t="shared" si="196"/>
        <v>1411.926999</v>
      </c>
      <c r="BM60" s="52">
        <f t="shared" si="196"/>
        <v>1417.679364</v>
      </c>
      <c r="BN60" s="52">
        <f t="shared" si="196"/>
        <v>1423.455166</v>
      </c>
      <c r="BO60" s="52">
        <f t="shared" si="196"/>
        <v>1429.254498</v>
      </c>
      <c r="BP60" s="52">
        <f t="shared" si="196"/>
        <v>1435.077458</v>
      </c>
      <c r="BQ60" s="52">
        <f t="shared" si="196"/>
        <v>1440.924141</v>
      </c>
      <c r="BR60" s="52">
        <f t="shared" si="196"/>
        <v>1446.794644</v>
      </c>
      <c r="BS60" s="52">
        <f t="shared" si="196"/>
        <v>1452.689065</v>
      </c>
      <c r="BT60" s="52">
        <f t="shared" si="196"/>
        <v>1458.6075</v>
      </c>
      <c r="BU60" s="15"/>
      <c r="BV60" s="50">
        <v>0.05</v>
      </c>
    </row>
    <row r="61" ht="12.0" customHeight="1" outlineLevel="1">
      <c r="A61" s="15"/>
      <c r="B61" s="108" t="s">
        <v>51</v>
      </c>
      <c r="C61" s="88"/>
      <c r="D61" s="52"/>
      <c r="E61" s="52"/>
      <c r="F61" s="52"/>
      <c r="G61" s="88"/>
      <c r="H61" s="52"/>
      <c r="I61" s="52"/>
      <c r="J61" s="52"/>
      <c r="K61" s="52"/>
      <c r="L61" s="52"/>
      <c r="M61" s="110">
        <v>0.0</v>
      </c>
      <c r="N61" s="52">
        <f t="shared" ref="N61:X61" si="197">M61*(1+$Z61)^(1/12)</f>
        <v>0</v>
      </c>
      <c r="O61" s="52">
        <f t="shared" si="197"/>
        <v>0</v>
      </c>
      <c r="P61" s="52">
        <f t="shared" si="197"/>
        <v>0</v>
      </c>
      <c r="Q61" s="52">
        <f t="shared" si="197"/>
        <v>0</v>
      </c>
      <c r="R61" s="52">
        <f t="shared" si="197"/>
        <v>0</v>
      </c>
      <c r="S61" s="52">
        <f t="shared" si="197"/>
        <v>0</v>
      </c>
      <c r="T61" s="52">
        <f t="shared" si="197"/>
        <v>0</v>
      </c>
      <c r="U61" s="52">
        <f t="shared" si="197"/>
        <v>0</v>
      </c>
      <c r="V61" s="52">
        <f t="shared" si="197"/>
        <v>0</v>
      </c>
      <c r="W61" s="52">
        <f t="shared" si="197"/>
        <v>0</v>
      </c>
      <c r="X61" s="52">
        <f t="shared" si="197"/>
        <v>0</v>
      </c>
      <c r="Y61" s="15"/>
      <c r="Z61" s="50">
        <v>0.05</v>
      </c>
      <c r="AA61" s="15"/>
      <c r="AB61" s="110">
        <v>0.0</v>
      </c>
      <c r="AC61" s="52">
        <f t="shared" ref="AC61:AM61" si="198">AB61*(1+$Z61)^(1/12)</f>
        <v>0</v>
      </c>
      <c r="AD61" s="52">
        <f t="shared" si="198"/>
        <v>0</v>
      </c>
      <c r="AE61" s="52">
        <f t="shared" si="198"/>
        <v>0</v>
      </c>
      <c r="AF61" s="52">
        <f t="shared" si="198"/>
        <v>0</v>
      </c>
      <c r="AG61" s="52">
        <f t="shared" si="198"/>
        <v>0</v>
      </c>
      <c r="AH61" s="52">
        <f t="shared" si="198"/>
        <v>0</v>
      </c>
      <c r="AI61" s="52">
        <f t="shared" si="198"/>
        <v>0</v>
      </c>
      <c r="AJ61" s="52">
        <f t="shared" si="198"/>
        <v>0</v>
      </c>
      <c r="AK61" s="52">
        <f t="shared" si="198"/>
        <v>0</v>
      </c>
      <c r="AL61" s="52">
        <f t="shared" si="198"/>
        <v>0</v>
      </c>
      <c r="AM61" s="52">
        <f t="shared" si="198"/>
        <v>0</v>
      </c>
      <c r="AN61" s="15"/>
      <c r="AO61" s="50">
        <v>0.05</v>
      </c>
      <c r="AP61" s="15"/>
      <c r="AQ61" s="110">
        <v>0.0</v>
      </c>
      <c r="AR61" s="52">
        <f t="shared" ref="AR61:BB61" si="199">AQ61*(1+$Z61)^(1/12)</f>
        <v>0</v>
      </c>
      <c r="AS61" s="52">
        <f t="shared" si="199"/>
        <v>0</v>
      </c>
      <c r="AT61" s="52">
        <f t="shared" si="199"/>
        <v>0</v>
      </c>
      <c r="AU61" s="52">
        <f t="shared" si="199"/>
        <v>0</v>
      </c>
      <c r="AV61" s="52">
        <f t="shared" si="199"/>
        <v>0</v>
      </c>
      <c r="AW61" s="52">
        <f t="shared" si="199"/>
        <v>0</v>
      </c>
      <c r="AX61" s="52">
        <f t="shared" si="199"/>
        <v>0</v>
      </c>
      <c r="AY61" s="52">
        <f t="shared" si="199"/>
        <v>0</v>
      </c>
      <c r="AZ61" s="52">
        <f t="shared" si="199"/>
        <v>0</v>
      </c>
      <c r="BA61" s="52">
        <f t="shared" si="199"/>
        <v>0</v>
      </c>
      <c r="BB61" s="52">
        <f t="shared" si="199"/>
        <v>0</v>
      </c>
      <c r="BC61" s="15"/>
      <c r="BD61" s="50">
        <v>0.05</v>
      </c>
      <c r="BE61" s="51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50">
        <v>0.05</v>
      </c>
    </row>
    <row r="62" ht="3.75" customHeight="1" outlineLevel="1">
      <c r="A62" s="15"/>
      <c r="B62" s="126"/>
      <c r="C62" s="88"/>
      <c r="D62" s="52"/>
      <c r="E62" s="52"/>
      <c r="F62" s="52"/>
      <c r="G62" s="88"/>
      <c r="H62" s="52"/>
      <c r="I62" s="52"/>
      <c r="J62" s="52"/>
      <c r="K62" s="52"/>
      <c r="L62" s="52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5"/>
      <c r="Z62" s="136"/>
      <c r="AA62" s="135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5"/>
      <c r="AO62" s="136"/>
      <c r="AP62" s="135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5"/>
      <c r="BD62" s="136"/>
      <c r="BE62" s="137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35"/>
      <c r="BV62" s="136"/>
    </row>
    <row r="63" ht="12.0" customHeight="1">
      <c r="A63" s="15"/>
      <c r="B63" s="128" t="s">
        <v>52</v>
      </c>
      <c r="C63" s="138">
        <f t="shared" ref="C63:H63" si="200">SUM(C60:C62)</f>
        <v>0</v>
      </c>
      <c r="D63" s="139">
        <f t="shared" si="200"/>
        <v>0</v>
      </c>
      <c r="E63" s="139">
        <f t="shared" si="200"/>
        <v>0</v>
      </c>
      <c r="F63" s="140">
        <f t="shared" si="200"/>
        <v>0</v>
      </c>
      <c r="G63" s="141">
        <f t="shared" si="200"/>
        <v>0</v>
      </c>
      <c r="H63" s="139">
        <f t="shared" si="200"/>
        <v>0</v>
      </c>
      <c r="I63" s="139">
        <v>100.0</v>
      </c>
      <c r="J63" s="139">
        <v>100.0</v>
      </c>
      <c r="K63" s="139">
        <v>100.0</v>
      </c>
      <c r="L63" s="139">
        <v>100.0</v>
      </c>
      <c r="M63" s="139">
        <f t="shared" ref="M63:X63" si="201">SUM(M60:M62)</f>
        <v>1200</v>
      </c>
      <c r="N63" s="139">
        <f t="shared" si="201"/>
        <v>1204.888949</v>
      </c>
      <c r="O63" s="139">
        <f t="shared" si="201"/>
        <v>1209.797815</v>
      </c>
      <c r="P63" s="139">
        <f t="shared" si="201"/>
        <v>1214.726681</v>
      </c>
      <c r="Q63" s="139">
        <f t="shared" si="201"/>
        <v>1219.675628</v>
      </c>
      <c r="R63" s="139">
        <f t="shared" si="201"/>
        <v>1224.644738</v>
      </c>
      <c r="S63" s="139">
        <f t="shared" si="201"/>
        <v>1229.634092</v>
      </c>
      <c r="T63" s="139">
        <f t="shared" si="201"/>
        <v>1234.643773</v>
      </c>
      <c r="U63" s="139">
        <f t="shared" si="201"/>
        <v>1239.673865</v>
      </c>
      <c r="V63" s="139">
        <f t="shared" si="201"/>
        <v>1244.72445</v>
      </c>
      <c r="W63" s="139">
        <f t="shared" si="201"/>
        <v>1249.795611</v>
      </c>
      <c r="X63" s="139">
        <f t="shared" si="201"/>
        <v>1254.887433</v>
      </c>
      <c r="Y63" s="15"/>
      <c r="Z63" s="136"/>
      <c r="AA63" s="15"/>
      <c r="AB63" s="139">
        <f t="shared" ref="AB63:AM63" si="202">SUM(AB60:AB62)</f>
        <v>1254.887433</v>
      </c>
      <c r="AC63" s="139">
        <f t="shared" si="202"/>
        <v>1260</v>
      </c>
      <c r="AD63" s="139">
        <f t="shared" si="202"/>
        <v>1265.133396</v>
      </c>
      <c r="AE63" s="139">
        <f t="shared" si="202"/>
        <v>1270.287706</v>
      </c>
      <c r="AF63" s="139">
        <f t="shared" si="202"/>
        <v>1275.463015</v>
      </c>
      <c r="AG63" s="139">
        <f t="shared" si="202"/>
        <v>1280.65941</v>
      </c>
      <c r="AH63" s="139">
        <f t="shared" si="202"/>
        <v>1285.876975</v>
      </c>
      <c r="AI63" s="139">
        <f t="shared" si="202"/>
        <v>1291.115797</v>
      </c>
      <c r="AJ63" s="139">
        <f t="shared" si="202"/>
        <v>1296.375962</v>
      </c>
      <c r="AK63" s="139">
        <f t="shared" si="202"/>
        <v>1301.657558</v>
      </c>
      <c r="AL63" s="139">
        <f t="shared" si="202"/>
        <v>1306.960672</v>
      </c>
      <c r="AM63" s="139">
        <f t="shared" si="202"/>
        <v>1312.285392</v>
      </c>
      <c r="AN63" s="15"/>
      <c r="AO63" s="136"/>
      <c r="AP63" s="15"/>
      <c r="AQ63" s="139">
        <f t="shared" ref="AQ63:BB63" si="203">SUM(AQ60:AQ62)</f>
        <v>1312.285392</v>
      </c>
      <c r="AR63" s="139">
        <f t="shared" si="203"/>
        <v>1317.631805</v>
      </c>
      <c r="AS63" s="139">
        <f t="shared" si="203"/>
        <v>1323</v>
      </c>
      <c r="AT63" s="139">
        <f t="shared" si="203"/>
        <v>1328.390066</v>
      </c>
      <c r="AU63" s="139">
        <f t="shared" si="203"/>
        <v>1333.802091</v>
      </c>
      <c r="AV63" s="139">
        <f t="shared" si="203"/>
        <v>1339.236166</v>
      </c>
      <c r="AW63" s="139">
        <f t="shared" si="203"/>
        <v>1344.69238</v>
      </c>
      <c r="AX63" s="139">
        <f t="shared" si="203"/>
        <v>1350.170823</v>
      </c>
      <c r="AY63" s="139">
        <f t="shared" si="203"/>
        <v>1355.671586</v>
      </c>
      <c r="AZ63" s="139">
        <f t="shared" si="203"/>
        <v>1361.19476</v>
      </c>
      <c r="BA63" s="139">
        <f t="shared" si="203"/>
        <v>1366.740436</v>
      </c>
      <c r="BB63" s="139">
        <f t="shared" si="203"/>
        <v>1372.308706</v>
      </c>
      <c r="BC63" s="15"/>
      <c r="BD63" s="136"/>
      <c r="BE63" s="137"/>
      <c r="BF63" s="139">
        <f t="shared" ref="BF63:BT63" si="204">SUM(BF60:BF62)</f>
        <v>1377.899661</v>
      </c>
      <c r="BG63" s="139">
        <f t="shared" si="204"/>
        <v>1383.513395</v>
      </c>
      <c r="BH63" s="139">
        <f t="shared" si="204"/>
        <v>1389.15</v>
      </c>
      <c r="BI63" s="139">
        <f t="shared" si="204"/>
        <v>1394.809569</v>
      </c>
      <c r="BJ63" s="139">
        <f t="shared" si="204"/>
        <v>1400.492196</v>
      </c>
      <c r="BK63" s="139">
        <f t="shared" si="204"/>
        <v>1406.197974</v>
      </c>
      <c r="BL63" s="139">
        <f t="shared" si="204"/>
        <v>1411.926999</v>
      </c>
      <c r="BM63" s="139">
        <f t="shared" si="204"/>
        <v>1417.679364</v>
      </c>
      <c r="BN63" s="139">
        <f t="shared" si="204"/>
        <v>1423.455166</v>
      </c>
      <c r="BO63" s="139">
        <f t="shared" si="204"/>
        <v>1429.254498</v>
      </c>
      <c r="BP63" s="139">
        <f t="shared" si="204"/>
        <v>1435.077458</v>
      </c>
      <c r="BQ63" s="139">
        <f t="shared" si="204"/>
        <v>1440.924141</v>
      </c>
      <c r="BR63" s="139">
        <f t="shared" si="204"/>
        <v>1446.794644</v>
      </c>
      <c r="BS63" s="139">
        <f t="shared" si="204"/>
        <v>1452.689065</v>
      </c>
      <c r="BT63" s="139">
        <f t="shared" si="204"/>
        <v>1458.6075</v>
      </c>
      <c r="BU63" s="15"/>
      <c r="BV63" s="136"/>
    </row>
    <row r="64" ht="12.0" customHeight="1">
      <c r="A64" s="15"/>
      <c r="B64" s="142"/>
      <c r="C64" s="52"/>
      <c r="D64" s="52"/>
      <c r="E64" s="52"/>
      <c r="F64" s="52"/>
      <c r="G64" s="132"/>
      <c r="H64" s="52"/>
      <c r="I64" s="52"/>
      <c r="J64" s="52"/>
      <c r="K64" s="52"/>
      <c r="L64" s="52"/>
      <c r="M64" s="90"/>
      <c r="N64" s="90"/>
      <c r="O64" s="90"/>
      <c r="P64" s="90"/>
      <c r="Q64" s="90"/>
      <c r="R64" s="90"/>
      <c r="S64" s="90"/>
      <c r="T64" s="90"/>
      <c r="U64" s="90"/>
      <c r="V64" s="127"/>
      <c r="W64" s="90"/>
      <c r="X64" s="127"/>
      <c r="Y64" s="15"/>
      <c r="Z64" s="136"/>
      <c r="AA64" s="15"/>
      <c r="AB64" s="90"/>
      <c r="AC64" s="90"/>
      <c r="AD64" s="90"/>
      <c r="AE64" s="90"/>
      <c r="AF64" s="90"/>
      <c r="AG64" s="90"/>
      <c r="AH64" s="90"/>
      <c r="AI64" s="90"/>
      <c r="AJ64" s="90"/>
      <c r="AK64" s="127"/>
      <c r="AL64" s="90"/>
      <c r="AM64" s="127"/>
      <c r="AN64" s="15"/>
      <c r="AO64" s="136"/>
      <c r="AP64" s="15"/>
      <c r="AQ64" s="90"/>
      <c r="AR64" s="90"/>
      <c r="AS64" s="90"/>
      <c r="AT64" s="90"/>
      <c r="AU64" s="90"/>
      <c r="AV64" s="90"/>
      <c r="AW64" s="90"/>
      <c r="AX64" s="90"/>
      <c r="AY64" s="90"/>
      <c r="AZ64" s="127"/>
      <c r="BA64" s="90"/>
      <c r="BB64" s="127"/>
      <c r="BC64" s="15"/>
      <c r="BD64" s="136"/>
      <c r="BE64" s="137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36"/>
    </row>
    <row r="65" ht="12.0" customHeight="1">
      <c r="A65" s="15"/>
      <c r="B65" s="143" t="s">
        <v>53</v>
      </c>
      <c r="C65" s="144"/>
      <c r="D65" s="144"/>
      <c r="E65" s="144"/>
      <c r="F65" s="144"/>
      <c r="G65" s="144"/>
      <c r="H65" s="144"/>
      <c r="I65" s="30">
        <v>41791.0</v>
      </c>
      <c r="J65" s="30">
        <v>41821.0</v>
      </c>
      <c r="K65" s="30">
        <v>41852.0</v>
      </c>
      <c r="L65" s="30">
        <v>41883.0</v>
      </c>
      <c r="M65" s="30">
        <v>41913.0</v>
      </c>
      <c r="N65" s="30">
        <v>41944.0</v>
      </c>
      <c r="O65" s="30">
        <v>41974.0</v>
      </c>
      <c r="P65" s="30">
        <v>42005.0</v>
      </c>
      <c r="Q65" s="30">
        <v>42036.0</v>
      </c>
      <c r="R65" s="30">
        <v>42064.0</v>
      </c>
      <c r="S65" s="30">
        <v>42095.0</v>
      </c>
      <c r="T65" s="30">
        <v>42125.0</v>
      </c>
      <c r="U65" s="30">
        <v>42156.0</v>
      </c>
      <c r="V65" s="30">
        <v>42186.0</v>
      </c>
      <c r="W65" s="30">
        <v>42217.0</v>
      </c>
      <c r="X65" s="30">
        <v>42248.0</v>
      </c>
      <c r="Y65" s="15"/>
      <c r="Z65" s="136"/>
      <c r="AA65" s="15"/>
      <c r="AB65" s="30">
        <v>42278.0</v>
      </c>
      <c r="AC65" s="30">
        <v>42309.0</v>
      </c>
      <c r="AD65" s="30">
        <v>42339.0</v>
      </c>
      <c r="AE65" s="30">
        <v>42370.0</v>
      </c>
      <c r="AF65" s="30">
        <v>42401.0</v>
      </c>
      <c r="AG65" s="30">
        <v>42430.0</v>
      </c>
      <c r="AH65" s="30">
        <v>42461.0</v>
      </c>
      <c r="AI65" s="30">
        <v>42491.0</v>
      </c>
      <c r="AJ65" s="30">
        <v>42522.0</v>
      </c>
      <c r="AK65" s="30">
        <v>42552.0</v>
      </c>
      <c r="AL65" s="30">
        <v>42583.0</v>
      </c>
      <c r="AM65" s="30">
        <v>42614.0</v>
      </c>
      <c r="AN65" s="15"/>
      <c r="AO65" s="136"/>
      <c r="AP65" s="15"/>
      <c r="AQ65" s="30">
        <v>42644.0</v>
      </c>
      <c r="AR65" s="30">
        <v>42675.0</v>
      </c>
      <c r="AS65" s="30">
        <v>42705.0</v>
      </c>
      <c r="AT65" s="30">
        <v>42736.0</v>
      </c>
      <c r="AU65" s="30">
        <v>42767.0</v>
      </c>
      <c r="AV65" s="30">
        <v>42795.0</v>
      </c>
      <c r="AW65" s="30">
        <v>42826.0</v>
      </c>
      <c r="AX65" s="30">
        <v>42856.0</v>
      </c>
      <c r="AY65" s="30">
        <v>42887.0</v>
      </c>
      <c r="AZ65" s="30">
        <v>42917.0</v>
      </c>
      <c r="BA65" s="30">
        <v>42948.0</v>
      </c>
      <c r="BB65" s="30">
        <v>42979.0</v>
      </c>
      <c r="BC65" s="15"/>
      <c r="BD65" s="136"/>
      <c r="BE65" s="137"/>
      <c r="BF65" s="33">
        <v>43009.0</v>
      </c>
      <c r="BG65" s="30">
        <v>43040.0</v>
      </c>
      <c r="BH65" s="30">
        <v>43070.0</v>
      </c>
      <c r="BI65" s="30">
        <v>43101.0</v>
      </c>
      <c r="BJ65" s="30">
        <v>43132.0</v>
      </c>
      <c r="BK65" s="30">
        <v>43160.0</v>
      </c>
      <c r="BL65" s="30">
        <v>43191.0</v>
      </c>
      <c r="BM65" s="30">
        <v>43221.0</v>
      </c>
      <c r="BN65" s="30">
        <v>43252.0</v>
      </c>
      <c r="BO65" s="30">
        <v>43282.0</v>
      </c>
      <c r="BP65" s="30">
        <v>43313.0</v>
      </c>
      <c r="BQ65" s="30">
        <v>43344.0</v>
      </c>
      <c r="BR65" s="30">
        <v>43374.0</v>
      </c>
      <c r="BS65" s="30">
        <v>43405.0</v>
      </c>
      <c r="BT65" s="30">
        <v>43435.0</v>
      </c>
      <c r="BU65" s="15"/>
      <c r="BV65" s="136"/>
    </row>
    <row r="66" ht="12.0" customHeight="1">
      <c r="A66" s="15"/>
      <c r="B66" s="108" t="s">
        <v>54</v>
      </c>
      <c r="C66" s="88"/>
      <c r="D66" s="52"/>
      <c r="E66" s="52"/>
      <c r="F66" s="89"/>
      <c r="G66" s="15"/>
      <c r="H66" s="15"/>
      <c r="I66" s="15"/>
      <c r="J66" s="15"/>
      <c r="K66" s="15"/>
      <c r="L66" s="52"/>
      <c r="M66" s="110">
        <v>500.0</v>
      </c>
      <c r="N66" s="145">
        <f t="shared" ref="N66:X66" si="205">M66*(1+$Z66)^(1/12)</f>
        <v>501.2331349</v>
      </c>
      <c r="O66" s="145">
        <f t="shared" si="205"/>
        <v>502.469311</v>
      </c>
      <c r="P66" s="145">
        <f t="shared" si="205"/>
        <v>503.7085359</v>
      </c>
      <c r="Q66" s="145">
        <f t="shared" si="205"/>
        <v>504.950817</v>
      </c>
      <c r="R66" s="145">
        <f t="shared" si="205"/>
        <v>506.196162</v>
      </c>
      <c r="S66" s="145">
        <f t="shared" si="205"/>
        <v>507.4445783</v>
      </c>
      <c r="T66" s="145">
        <f t="shared" si="205"/>
        <v>508.6960735</v>
      </c>
      <c r="U66" s="145">
        <f t="shared" si="205"/>
        <v>509.9506552</v>
      </c>
      <c r="V66" s="145">
        <f t="shared" si="205"/>
        <v>511.2083311</v>
      </c>
      <c r="W66" s="145">
        <f t="shared" si="205"/>
        <v>512.4691088</v>
      </c>
      <c r="X66" s="145">
        <f t="shared" si="205"/>
        <v>513.7329958</v>
      </c>
      <c r="Y66" s="15"/>
      <c r="Z66" s="50">
        <v>0.03</v>
      </c>
      <c r="AA66" s="15"/>
      <c r="AB66" s="110">
        <f t="shared" ref="AB66:AB72" si="210">X66</f>
        <v>513.7329958</v>
      </c>
      <c r="AC66" s="145">
        <f>AB66*(1+$AO66)^(1/12)</f>
        <v>515</v>
      </c>
      <c r="AD66" s="145">
        <f t="shared" ref="AD66:AM66" si="206">AC66*(1+$Z66)^(1/12)</f>
        <v>516.2701289</v>
      </c>
      <c r="AE66" s="145">
        <f t="shared" si="206"/>
        <v>517.5433903</v>
      </c>
      <c r="AF66" s="145">
        <f t="shared" si="206"/>
        <v>518.819792</v>
      </c>
      <c r="AG66" s="145">
        <f t="shared" si="206"/>
        <v>520.0993415</v>
      </c>
      <c r="AH66" s="145">
        <f t="shared" si="206"/>
        <v>521.3820468</v>
      </c>
      <c r="AI66" s="145">
        <f t="shared" si="206"/>
        <v>522.6679156</v>
      </c>
      <c r="AJ66" s="145">
        <f t="shared" si="206"/>
        <v>523.9569557</v>
      </c>
      <c r="AK66" s="145">
        <f t="shared" si="206"/>
        <v>525.2491749</v>
      </c>
      <c r="AL66" s="145">
        <f t="shared" si="206"/>
        <v>526.544581</v>
      </c>
      <c r="AM66" s="145">
        <f t="shared" si="206"/>
        <v>527.843182</v>
      </c>
      <c r="AN66" s="15"/>
      <c r="AO66" s="50">
        <v>0.03</v>
      </c>
      <c r="AP66" s="15"/>
      <c r="AQ66" s="110">
        <f t="shared" ref="AQ66:AQ72" si="212">AM66</f>
        <v>527.843182</v>
      </c>
      <c r="AR66" s="145">
        <f t="shared" ref="AR66:BB66" si="207">AQ66*(1+$Z66)^(1/12)</f>
        <v>529.1449857</v>
      </c>
      <c r="AS66" s="145">
        <f t="shared" si="207"/>
        <v>530.45</v>
      </c>
      <c r="AT66" s="145">
        <f t="shared" si="207"/>
        <v>531.7582328</v>
      </c>
      <c r="AU66" s="145">
        <f t="shared" si="207"/>
        <v>533.0696921</v>
      </c>
      <c r="AV66" s="145">
        <f t="shared" si="207"/>
        <v>534.3843857</v>
      </c>
      <c r="AW66" s="145">
        <f t="shared" si="207"/>
        <v>535.7023218</v>
      </c>
      <c r="AX66" s="145">
        <f t="shared" si="207"/>
        <v>537.0235082</v>
      </c>
      <c r="AY66" s="145">
        <f t="shared" si="207"/>
        <v>538.3479531</v>
      </c>
      <c r="AZ66" s="145">
        <f t="shared" si="207"/>
        <v>539.6756644</v>
      </c>
      <c r="BA66" s="145">
        <f t="shared" si="207"/>
        <v>541.0066501</v>
      </c>
      <c r="BB66" s="145">
        <f t="shared" si="207"/>
        <v>542.3409185</v>
      </c>
      <c r="BC66" s="15"/>
      <c r="BD66" s="50">
        <f>AO66</f>
        <v>0.03</v>
      </c>
      <c r="BE66" s="51"/>
      <c r="BF66" s="145">
        <f t="shared" ref="BF66:BF72" si="214">BB66*(1+$Z66)^(1/12)</f>
        <v>543.6784775</v>
      </c>
      <c r="BG66" s="145">
        <f t="shared" ref="BG66:BT66" si="208">BF66*(1+$Z66)^(1/12)</f>
        <v>545.0193353</v>
      </c>
      <c r="BH66" s="145">
        <f t="shared" si="208"/>
        <v>546.3635</v>
      </c>
      <c r="BI66" s="145">
        <f t="shared" si="208"/>
        <v>547.7109798</v>
      </c>
      <c r="BJ66" s="145">
        <f t="shared" si="208"/>
        <v>549.0617828</v>
      </c>
      <c r="BK66" s="145">
        <f t="shared" si="208"/>
        <v>550.4159173</v>
      </c>
      <c r="BL66" s="145">
        <f t="shared" si="208"/>
        <v>551.7733914</v>
      </c>
      <c r="BM66" s="145">
        <f t="shared" si="208"/>
        <v>553.1342135</v>
      </c>
      <c r="BN66" s="145">
        <f t="shared" si="208"/>
        <v>554.4983917</v>
      </c>
      <c r="BO66" s="145">
        <f t="shared" si="208"/>
        <v>555.8659343</v>
      </c>
      <c r="BP66" s="145">
        <f t="shared" si="208"/>
        <v>557.2368496</v>
      </c>
      <c r="BQ66" s="145">
        <f t="shared" si="208"/>
        <v>558.611146</v>
      </c>
      <c r="BR66" s="145">
        <f t="shared" si="208"/>
        <v>559.9888318</v>
      </c>
      <c r="BS66" s="145">
        <f t="shared" si="208"/>
        <v>561.3699153</v>
      </c>
      <c r="BT66" s="145">
        <f t="shared" si="208"/>
        <v>562.754405</v>
      </c>
      <c r="BU66" s="15"/>
      <c r="BV66" s="50">
        <v>0.03</v>
      </c>
    </row>
    <row r="67" ht="12.0" customHeight="1">
      <c r="A67" s="15"/>
      <c r="B67" s="108" t="s">
        <v>55</v>
      </c>
      <c r="C67" s="88"/>
      <c r="D67" s="52"/>
      <c r="E67" s="52"/>
      <c r="F67" s="89"/>
      <c r="G67" s="15"/>
      <c r="H67" s="15"/>
      <c r="I67" s="15"/>
      <c r="J67" s="15"/>
      <c r="K67" s="15"/>
      <c r="L67" s="52"/>
      <c r="M67" s="110">
        <v>50.0</v>
      </c>
      <c r="N67" s="145">
        <f t="shared" ref="N67:X67" si="209">M67*(1+$Z67)^(1/12)</f>
        <v>50.20370619</v>
      </c>
      <c r="O67" s="145">
        <f t="shared" si="209"/>
        <v>50.4082423</v>
      </c>
      <c r="P67" s="145">
        <f t="shared" si="209"/>
        <v>50.61361172</v>
      </c>
      <c r="Q67" s="145">
        <f t="shared" si="209"/>
        <v>50.81981784</v>
      </c>
      <c r="R67" s="145">
        <f t="shared" si="209"/>
        <v>51.02686407</v>
      </c>
      <c r="S67" s="145">
        <f t="shared" si="209"/>
        <v>51.23475383</v>
      </c>
      <c r="T67" s="145">
        <f t="shared" si="209"/>
        <v>51.44349056</v>
      </c>
      <c r="U67" s="145">
        <f t="shared" si="209"/>
        <v>51.65307771</v>
      </c>
      <c r="V67" s="145">
        <f t="shared" si="209"/>
        <v>51.86351874</v>
      </c>
      <c r="W67" s="145">
        <f t="shared" si="209"/>
        <v>52.07481713</v>
      </c>
      <c r="X67" s="145">
        <f t="shared" si="209"/>
        <v>52.28697639</v>
      </c>
      <c r="Y67" s="15"/>
      <c r="Z67" s="50">
        <v>0.05</v>
      </c>
      <c r="AA67" s="15"/>
      <c r="AB67" s="110">
        <f t="shared" si="210"/>
        <v>52.28697639</v>
      </c>
      <c r="AC67" s="145">
        <f t="shared" ref="AC67:AM67" si="211">AB67*(1+$Z67)^(1/12)</f>
        <v>52.5</v>
      </c>
      <c r="AD67" s="145">
        <f t="shared" si="211"/>
        <v>52.7138915</v>
      </c>
      <c r="AE67" s="145">
        <f t="shared" si="211"/>
        <v>52.92865442</v>
      </c>
      <c r="AF67" s="145">
        <f t="shared" si="211"/>
        <v>53.14429231</v>
      </c>
      <c r="AG67" s="145">
        <f t="shared" si="211"/>
        <v>53.36080873</v>
      </c>
      <c r="AH67" s="145">
        <f t="shared" si="211"/>
        <v>53.57820727</v>
      </c>
      <c r="AI67" s="145">
        <f t="shared" si="211"/>
        <v>53.79649152</v>
      </c>
      <c r="AJ67" s="145">
        <f t="shared" si="211"/>
        <v>54.01566509</v>
      </c>
      <c r="AK67" s="145">
        <f t="shared" si="211"/>
        <v>54.23573159</v>
      </c>
      <c r="AL67" s="145">
        <f t="shared" si="211"/>
        <v>54.45669468</v>
      </c>
      <c r="AM67" s="145">
        <f t="shared" si="211"/>
        <v>54.67855799</v>
      </c>
      <c r="AN67" s="15"/>
      <c r="AO67" s="50">
        <v>0.05</v>
      </c>
      <c r="AP67" s="15"/>
      <c r="AQ67" s="110">
        <f t="shared" si="212"/>
        <v>54.67855799</v>
      </c>
      <c r="AR67" s="145">
        <f t="shared" ref="AR67:BB67" si="213">AQ67*(1+$Z67)^(1/12)</f>
        <v>54.90132521</v>
      </c>
      <c r="AS67" s="145">
        <f t="shared" si="213"/>
        <v>55.125</v>
      </c>
      <c r="AT67" s="145">
        <f t="shared" si="213"/>
        <v>55.34958607</v>
      </c>
      <c r="AU67" s="145">
        <f t="shared" si="213"/>
        <v>55.57508714</v>
      </c>
      <c r="AV67" s="145">
        <f t="shared" si="213"/>
        <v>55.80150692</v>
      </c>
      <c r="AW67" s="145">
        <f t="shared" si="213"/>
        <v>56.02884917</v>
      </c>
      <c r="AX67" s="145">
        <f t="shared" si="213"/>
        <v>56.25711764</v>
      </c>
      <c r="AY67" s="145">
        <f t="shared" si="213"/>
        <v>56.4863161</v>
      </c>
      <c r="AZ67" s="145">
        <f t="shared" si="213"/>
        <v>56.71644834</v>
      </c>
      <c r="BA67" s="145">
        <f t="shared" si="213"/>
        <v>56.94751817</v>
      </c>
      <c r="BB67" s="145">
        <f t="shared" si="213"/>
        <v>57.17952941</v>
      </c>
      <c r="BC67" s="15"/>
      <c r="BD67" s="50">
        <v>0.05</v>
      </c>
      <c r="BE67" s="51"/>
      <c r="BF67" s="145">
        <f t="shared" si="214"/>
        <v>57.41248589</v>
      </c>
      <c r="BG67" s="145">
        <f t="shared" ref="BG67:BT67" si="215">BF67*(1+$Z67)^(1/12)</f>
        <v>57.64639147</v>
      </c>
      <c r="BH67" s="145">
        <f t="shared" si="215"/>
        <v>57.88125</v>
      </c>
      <c r="BI67" s="145">
        <f t="shared" si="215"/>
        <v>58.11706538</v>
      </c>
      <c r="BJ67" s="145">
        <f t="shared" si="215"/>
        <v>58.3538415</v>
      </c>
      <c r="BK67" s="145">
        <f t="shared" si="215"/>
        <v>58.59158227</v>
      </c>
      <c r="BL67" s="145">
        <f t="shared" si="215"/>
        <v>58.83029163</v>
      </c>
      <c r="BM67" s="145">
        <f t="shared" si="215"/>
        <v>59.06997352</v>
      </c>
      <c r="BN67" s="145">
        <f t="shared" si="215"/>
        <v>59.3106319</v>
      </c>
      <c r="BO67" s="145">
        <f t="shared" si="215"/>
        <v>59.55227076</v>
      </c>
      <c r="BP67" s="145">
        <f t="shared" si="215"/>
        <v>59.79489408</v>
      </c>
      <c r="BQ67" s="145">
        <f t="shared" si="215"/>
        <v>60.03850588</v>
      </c>
      <c r="BR67" s="145">
        <f t="shared" si="215"/>
        <v>60.28311019</v>
      </c>
      <c r="BS67" s="145">
        <f t="shared" si="215"/>
        <v>60.52871104</v>
      </c>
      <c r="BT67" s="145">
        <f t="shared" si="215"/>
        <v>60.7753125</v>
      </c>
      <c r="BU67" s="15"/>
      <c r="BV67" s="50">
        <v>0.05</v>
      </c>
    </row>
    <row r="68" ht="12.0" customHeight="1">
      <c r="A68" s="15"/>
      <c r="B68" s="146" t="s">
        <v>56</v>
      </c>
      <c r="C68" s="88"/>
      <c r="D68" s="52"/>
      <c r="E68" s="52"/>
      <c r="F68" s="89"/>
      <c r="G68" s="15"/>
      <c r="H68" s="15"/>
      <c r="I68" s="15"/>
      <c r="J68" s="15"/>
      <c r="K68" s="15"/>
      <c r="L68" s="52"/>
      <c r="M68" s="110">
        <v>15.0</v>
      </c>
      <c r="N68" s="145">
        <f t="shared" ref="N68:X68" si="216">M68*(1+$Z68)^(1/12)</f>
        <v>15.06111186</v>
      </c>
      <c r="O68" s="145">
        <f t="shared" si="216"/>
        <v>15.12247269</v>
      </c>
      <c r="P68" s="145">
        <f t="shared" si="216"/>
        <v>15.18408352</v>
      </c>
      <c r="Q68" s="145">
        <f t="shared" si="216"/>
        <v>15.24594535</v>
      </c>
      <c r="R68" s="145">
        <f t="shared" si="216"/>
        <v>15.30805922</v>
      </c>
      <c r="S68" s="145">
        <f t="shared" si="216"/>
        <v>15.37042615</v>
      </c>
      <c r="T68" s="145">
        <f t="shared" si="216"/>
        <v>15.43304717</v>
      </c>
      <c r="U68" s="145">
        <f t="shared" si="216"/>
        <v>15.49592331</v>
      </c>
      <c r="V68" s="145">
        <f t="shared" si="216"/>
        <v>15.55905562</v>
      </c>
      <c r="W68" s="145">
        <f t="shared" si="216"/>
        <v>15.62244514</v>
      </c>
      <c r="X68" s="145">
        <f t="shared" si="216"/>
        <v>15.68609292</v>
      </c>
      <c r="Y68" s="15"/>
      <c r="Z68" s="50">
        <v>0.05</v>
      </c>
      <c r="AA68" s="15"/>
      <c r="AB68" s="110">
        <f t="shared" si="210"/>
        <v>15.68609292</v>
      </c>
      <c r="AC68" s="145">
        <f t="shared" ref="AC68:AM68" si="217">AB68*(1+$Z68)^(1/12)</f>
        <v>15.75</v>
      </c>
      <c r="AD68" s="145">
        <f t="shared" si="217"/>
        <v>15.81416745</v>
      </c>
      <c r="AE68" s="145">
        <f t="shared" si="217"/>
        <v>15.87859633</v>
      </c>
      <c r="AF68" s="145">
        <f t="shared" si="217"/>
        <v>15.94328769</v>
      </c>
      <c r="AG68" s="145">
        <f t="shared" si="217"/>
        <v>16.00824262</v>
      </c>
      <c r="AH68" s="145">
        <f t="shared" si="217"/>
        <v>16.07346218</v>
      </c>
      <c r="AI68" s="145">
        <f t="shared" si="217"/>
        <v>16.13894746</v>
      </c>
      <c r="AJ68" s="145">
        <f t="shared" si="217"/>
        <v>16.20469953</v>
      </c>
      <c r="AK68" s="145">
        <f t="shared" si="217"/>
        <v>16.27071948</v>
      </c>
      <c r="AL68" s="145">
        <f t="shared" si="217"/>
        <v>16.3370084</v>
      </c>
      <c r="AM68" s="145">
        <f t="shared" si="217"/>
        <v>16.4035674</v>
      </c>
      <c r="AN68" s="15"/>
      <c r="AO68" s="50">
        <v>0.05</v>
      </c>
      <c r="AP68" s="15"/>
      <c r="AQ68" s="110">
        <f t="shared" si="212"/>
        <v>16.4035674</v>
      </c>
      <c r="AR68" s="145">
        <f t="shared" ref="AR68:BB68" si="218">AQ68*(1+$Z68)^(1/12)</f>
        <v>16.47039756</v>
      </c>
      <c r="AS68" s="145">
        <f t="shared" si="218"/>
        <v>16.5375</v>
      </c>
      <c r="AT68" s="145">
        <f t="shared" si="218"/>
        <v>16.60487582</v>
      </c>
      <c r="AU68" s="145">
        <f t="shared" si="218"/>
        <v>16.67252614</v>
      </c>
      <c r="AV68" s="145">
        <f t="shared" si="218"/>
        <v>16.74045208</v>
      </c>
      <c r="AW68" s="145">
        <f t="shared" si="218"/>
        <v>16.80865475</v>
      </c>
      <c r="AX68" s="145">
        <f t="shared" si="218"/>
        <v>16.87713529</v>
      </c>
      <c r="AY68" s="145">
        <f t="shared" si="218"/>
        <v>16.94589483</v>
      </c>
      <c r="AZ68" s="145">
        <f t="shared" si="218"/>
        <v>17.0149345</v>
      </c>
      <c r="BA68" s="145">
        <f t="shared" si="218"/>
        <v>17.08425545</v>
      </c>
      <c r="BB68" s="145">
        <f t="shared" si="218"/>
        <v>17.15385882</v>
      </c>
      <c r="BC68" s="15"/>
      <c r="BD68" s="50">
        <v>0.05</v>
      </c>
      <c r="BE68" s="51"/>
      <c r="BF68" s="145">
        <f t="shared" si="214"/>
        <v>17.22374577</v>
      </c>
      <c r="BG68" s="145">
        <f t="shared" ref="BG68:BT68" si="219">BF68*(1+$Z68)^(1/12)</f>
        <v>17.29391744</v>
      </c>
      <c r="BH68" s="145">
        <f t="shared" si="219"/>
        <v>17.364375</v>
      </c>
      <c r="BI68" s="145">
        <f t="shared" si="219"/>
        <v>17.43511961</v>
      </c>
      <c r="BJ68" s="145">
        <f t="shared" si="219"/>
        <v>17.50615245</v>
      </c>
      <c r="BK68" s="145">
        <f t="shared" si="219"/>
        <v>17.57747468</v>
      </c>
      <c r="BL68" s="145">
        <f t="shared" si="219"/>
        <v>17.64908749</v>
      </c>
      <c r="BM68" s="145">
        <f t="shared" si="219"/>
        <v>17.72099206</v>
      </c>
      <c r="BN68" s="145">
        <f t="shared" si="219"/>
        <v>17.79318957</v>
      </c>
      <c r="BO68" s="145">
        <f t="shared" si="219"/>
        <v>17.86568123</v>
      </c>
      <c r="BP68" s="145">
        <f t="shared" si="219"/>
        <v>17.93846822</v>
      </c>
      <c r="BQ68" s="145">
        <f t="shared" si="219"/>
        <v>18.01155176</v>
      </c>
      <c r="BR68" s="145">
        <f t="shared" si="219"/>
        <v>18.08493306</v>
      </c>
      <c r="BS68" s="145">
        <f t="shared" si="219"/>
        <v>18.15861331</v>
      </c>
      <c r="BT68" s="145">
        <f t="shared" si="219"/>
        <v>18.23259375</v>
      </c>
      <c r="BU68" s="15"/>
      <c r="BV68" s="50">
        <v>0.05</v>
      </c>
    </row>
    <row r="69" ht="12.0" customHeight="1">
      <c r="A69" s="15"/>
      <c r="B69" s="146" t="s">
        <v>57</v>
      </c>
      <c r="C69" s="88"/>
      <c r="D69" s="52"/>
      <c r="E69" s="52"/>
      <c r="F69" s="89"/>
      <c r="G69" s="15"/>
      <c r="H69" s="15"/>
      <c r="I69" s="15"/>
      <c r="J69" s="15"/>
      <c r="K69" s="15"/>
      <c r="L69" s="52"/>
      <c r="M69" s="110">
        <v>50.0</v>
      </c>
      <c r="N69" s="145">
        <f t="shared" ref="N69:X69" si="220">M69*(1+$Z69)^(1/12)</f>
        <v>50.08257907</v>
      </c>
      <c r="O69" s="145">
        <f t="shared" si="220"/>
        <v>50.16529452</v>
      </c>
      <c r="P69" s="145">
        <f t="shared" si="220"/>
        <v>50.24814658</v>
      </c>
      <c r="Q69" s="145">
        <f t="shared" si="220"/>
        <v>50.33113548</v>
      </c>
      <c r="R69" s="145">
        <f t="shared" si="220"/>
        <v>50.41426144</v>
      </c>
      <c r="S69" s="145">
        <f t="shared" si="220"/>
        <v>50.49752469</v>
      </c>
      <c r="T69" s="145">
        <f t="shared" si="220"/>
        <v>50.58092546</v>
      </c>
      <c r="U69" s="145">
        <f t="shared" si="220"/>
        <v>50.66446397</v>
      </c>
      <c r="V69" s="145">
        <f t="shared" si="220"/>
        <v>50.74814045</v>
      </c>
      <c r="W69" s="145">
        <f t="shared" si="220"/>
        <v>50.83195513</v>
      </c>
      <c r="X69" s="145">
        <f t="shared" si="220"/>
        <v>50.91590824</v>
      </c>
      <c r="Y69" s="15"/>
      <c r="Z69" s="50">
        <v>0.02</v>
      </c>
      <c r="AA69" s="15"/>
      <c r="AB69" s="110">
        <f t="shared" si="210"/>
        <v>50.91590824</v>
      </c>
      <c r="AC69" s="145">
        <f t="shared" ref="AC69:AM69" si="221">AB69*(1+$Z69)^(1/12)</f>
        <v>51</v>
      </c>
      <c r="AD69" s="145">
        <f t="shared" si="221"/>
        <v>51.08423065</v>
      </c>
      <c r="AE69" s="145">
        <f t="shared" si="221"/>
        <v>51.16860041</v>
      </c>
      <c r="AF69" s="145">
        <f t="shared" si="221"/>
        <v>51.25310951</v>
      </c>
      <c r="AG69" s="145">
        <f t="shared" si="221"/>
        <v>51.33775819</v>
      </c>
      <c r="AH69" s="145">
        <f t="shared" si="221"/>
        <v>51.42254667</v>
      </c>
      <c r="AI69" s="145">
        <f t="shared" si="221"/>
        <v>51.50747519</v>
      </c>
      <c r="AJ69" s="145">
        <f t="shared" si="221"/>
        <v>51.59254397</v>
      </c>
      <c r="AK69" s="145">
        <f t="shared" si="221"/>
        <v>51.67775325</v>
      </c>
      <c r="AL69" s="145">
        <f t="shared" si="221"/>
        <v>51.76310326</v>
      </c>
      <c r="AM69" s="145">
        <f t="shared" si="221"/>
        <v>51.84859423</v>
      </c>
      <c r="AN69" s="15"/>
      <c r="AO69" s="50">
        <v>0.02</v>
      </c>
      <c r="AP69" s="15"/>
      <c r="AQ69" s="110">
        <f t="shared" si="212"/>
        <v>51.84859423</v>
      </c>
      <c r="AR69" s="145">
        <f t="shared" ref="AR69:BB69" si="222">AQ69*(1+$Z69)^(1/12)</f>
        <v>51.9342264</v>
      </c>
      <c r="AS69" s="145">
        <f t="shared" si="222"/>
        <v>52.02</v>
      </c>
      <c r="AT69" s="145">
        <f t="shared" si="222"/>
        <v>52.10591526</v>
      </c>
      <c r="AU69" s="145">
        <f t="shared" si="222"/>
        <v>52.19197241</v>
      </c>
      <c r="AV69" s="145">
        <f t="shared" si="222"/>
        <v>52.2781717</v>
      </c>
      <c r="AW69" s="145">
        <f t="shared" si="222"/>
        <v>52.36451335</v>
      </c>
      <c r="AX69" s="145">
        <f t="shared" si="222"/>
        <v>52.4509976</v>
      </c>
      <c r="AY69" s="145">
        <f t="shared" si="222"/>
        <v>52.53762469</v>
      </c>
      <c r="AZ69" s="145">
        <f t="shared" si="222"/>
        <v>52.62439485</v>
      </c>
      <c r="BA69" s="145">
        <f t="shared" si="222"/>
        <v>52.71130831</v>
      </c>
      <c r="BB69" s="145">
        <f t="shared" si="222"/>
        <v>52.79836533</v>
      </c>
      <c r="BC69" s="15"/>
      <c r="BD69" s="50">
        <v>0.02</v>
      </c>
      <c r="BE69" s="51"/>
      <c r="BF69" s="145">
        <f t="shared" si="214"/>
        <v>52.88556612</v>
      </c>
      <c r="BG69" s="145">
        <f t="shared" ref="BG69:BT69" si="223">BF69*(1+$Z69)^(1/12)</f>
        <v>52.97291093</v>
      </c>
      <c r="BH69" s="145">
        <f t="shared" si="223"/>
        <v>53.0604</v>
      </c>
      <c r="BI69" s="145">
        <f t="shared" si="223"/>
        <v>53.14803356</v>
      </c>
      <c r="BJ69" s="145">
        <f t="shared" si="223"/>
        <v>53.23581186</v>
      </c>
      <c r="BK69" s="145">
        <f t="shared" si="223"/>
        <v>53.32373513</v>
      </c>
      <c r="BL69" s="145">
        <f t="shared" si="223"/>
        <v>53.41180362</v>
      </c>
      <c r="BM69" s="145">
        <f t="shared" si="223"/>
        <v>53.50001755</v>
      </c>
      <c r="BN69" s="145">
        <f t="shared" si="223"/>
        <v>53.58837718</v>
      </c>
      <c r="BO69" s="145">
        <f t="shared" si="223"/>
        <v>53.67688274</v>
      </c>
      <c r="BP69" s="145">
        <f t="shared" si="223"/>
        <v>53.76553448</v>
      </c>
      <c r="BQ69" s="145">
        <f t="shared" si="223"/>
        <v>53.85433263</v>
      </c>
      <c r="BR69" s="145">
        <f t="shared" si="223"/>
        <v>53.94327744</v>
      </c>
      <c r="BS69" s="145">
        <f t="shared" si="223"/>
        <v>54.03236915</v>
      </c>
      <c r="BT69" s="145">
        <f t="shared" si="223"/>
        <v>54.121608</v>
      </c>
      <c r="BU69" s="15"/>
      <c r="BV69" s="50">
        <v>0.02</v>
      </c>
    </row>
    <row r="70" ht="12.0" customHeight="1">
      <c r="A70" s="15"/>
      <c r="B70" s="146" t="s">
        <v>58</v>
      </c>
      <c r="C70" s="88"/>
      <c r="D70" s="52"/>
      <c r="E70" s="52"/>
      <c r="F70" s="89"/>
      <c r="G70" s="15"/>
      <c r="H70" s="15"/>
      <c r="I70" s="15"/>
      <c r="J70" s="15"/>
      <c r="K70" s="15"/>
      <c r="L70" s="52"/>
      <c r="M70" s="110">
        <v>30.0</v>
      </c>
      <c r="N70" s="145">
        <f t="shared" ref="N70:X70" si="224">M70*(1+$Z70)^(1/12)</f>
        <v>30.04954744</v>
      </c>
      <c r="O70" s="145">
        <f t="shared" si="224"/>
        <v>30.09917671</v>
      </c>
      <c r="P70" s="145">
        <f t="shared" si="224"/>
        <v>30.14888795</v>
      </c>
      <c r="Q70" s="145">
        <f t="shared" si="224"/>
        <v>30.19868129</v>
      </c>
      <c r="R70" s="145">
        <f t="shared" si="224"/>
        <v>30.24855686</v>
      </c>
      <c r="S70" s="145">
        <f t="shared" si="224"/>
        <v>30.29851482</v>
      </c>
      <c r="T70" s="145">
        <f t="shared" si="224"/>
        <v>30.34855528</v>
      </c>
      <c r="U70" s="145">
        <f t="shared" si="224"/>
        <v>30.39867838</v>
      </c>
      <c r="V70" s="145">
        <f t="shared" si="224"/>
        <v>30.44888427</v>
      </c>
      <c r="W70" s="145">
        <f t="shared" si="224"/>
        <v>30.49917308</v>
      </c>
      <c r="X70" s="145">
        <f t="shared" si="224"/>
        <v>30.54954494</v>
      </c>
      <c r="Y70" s="15"/>
      <c r="Z70" s="50">
        <v>0.02</v>
      </c>
      <c r="AA70" s="15"/>
      <c r="AB70" s="110">
        <f t="shared" si="210"/>
        <v>30.54954494</v>
      </c>
      <c r="AC70" s="145">
        <f t="shared" ref="AC70:AM70" si="225">AB70*(1+$Z70)^(1/12)</f>
        <v>30.6</v>
      </c>
      <c r="AD70" s="145">
        <f t="shared" si="225"/>
        <v>30.65053839</v>
      </c>
      <c r="AE70" s="145">
        <f t="shared" si="225"/>
        <v>30.70116024</v>
      </c>
      <c r="AF70" s="145">
        <f t="shared" si="225"/>
        <v>30.75186571</v>
      </c>
      <c r="AG70" s="145">
        <f t="shared" si="225"/>
        <v>30.80265491</v>
      </c>
      <c r="AH70" s="145">
        <f t="shared" si="225"/>
        <v>30.853528</v>
      </c>
      <c r="AI70" s="145">
        <f t="shared" si="225"/>
        <v>30.90448511</v>
      </c>
      <c r="AJ70" s="145">
        <f t="shared" si="225"/>
        <v>30.95552638</v>
      </c>
      <c r="AK70" s="145">
        <f t="shared" si="225"/>
        <v>31.00665195</v>
      </c>
      <c r="AL70" s="145">
        <f t="shared" si="225"/>
        <v>31.05786196</v>
      </c>
      <c r="AM70" s="145">
        <f t="shared" si="225"/>
        <v>31.10915654</v>
      </c>
      <c r="AN70" s="15"/>
      <c r="AO70" s="50">
        <v>0.02</v>
      </c>
      <c r="AP70" s="15"/>
      <c r="AQ70" s="110">
        <f t="shared" si="212"/>
        <v>31.10915654</v>
      </c>
      <c r="AR70" s="145">
        <f t="shared" ref="AR70:BB70" si="226">AQ70*(1+$Z70)^(1/12)</f>
        <v>31.16053584</v>
      </c>
      <c r="AS70" s="145">
        <f t="shared" si="226"/>
        <v>31.212</v>
      </c>
      <c r="AT70" s="145">
        <f t="shared" si="226"/>
        <v>31.26354916</v>
      </c>
      <c r="AU70" s="145">
        <f t="shared" si="226"/>
        <v>31.31518345</v>
      </c>
      <c r="AV70" s="145">
        <f t="shared" si="226"/>
        <v>31.36690302</v>
      </c>
      <c r="AW70" s="145">
        <f t="shared" si="226"/>
        <v>31.41870801</v>
      </c>
      <c r="AX70" s="145">
        <f t="shared" si="226"/>
        <v>31.47059856</v>
      </c>
      <c r="AY70" s="145">
        <f t="shared" si="226"/>
        <v>31.52257481</v>
      </c>
      <c r="AZ70" s="145">
        <f t="shared" si="226"/>
        <v>31.57463691</v>
      </c>
      <c r="BA70" s="145">
        <f t="shared" si="226"/>
        <v>31.62678499</v>
      </c>
      <c r="BB70" s="145">
        <f t="shared" si="226"/>
        <v>31.6790192</v>
      </c>
      <c r="BC70" s="15"/>
      <c r="BD70" s="50">
        <v>0.02</v>
      </c>
      <c r="BE70" s="51"/>
      <c r="BF70" s="145">
        <f t="shared" si="214"/>
        <v>31.73133967</v>
      </c>
      <c r="BG70" s="145">
        <f t="shared" ref="BG70:BT70" si="227">BF70*(1+$Z70)^(1/12)</f>
        <v>31.78374656</v>
      </c>
      <c r="BH70" s="145">
        <f t="shared" si="227"/>
        <v>31.83624</v>
      </c>
      <c r="BI70" s="145">
        <f t="shared" si="227"/>
        <v>31.88882014</v>
      </c>
      <c r="BJ70" s="145">
        <f t="shared" si="227"/>
        <v>31.94148712</v>
      </c>
      <c r="BK70" s="145">
        <f t="shared" si="227"/>
        <v>31.99424108</v>
      </c>
      <c r="BL70" s="145">
        <f t="shared" si="227"/>
        <v>32.04708217</v>
      </c>
      <c r="BM70" s="145">
        <f t="shared" si="227"/>
        <v>32.10001053</v>
      </c>
      <c r="BN70" s="145">
        <f t="shared" si="227"/>
        <v>32.15302631</v>
      </c>
      <c r="BO70" s="145">
        <f t="shared" si="227"/>
        <v>32.20612965</v>
      </c>
      <c r="BP70" s="145">
        <f t="shared" si="227"/>
        <v>32.25932069</v>
      </c>
      <c r="BQ70" s="145">
        <f t="shared" si="227"/>
        <v>32.31259958</v>
      </c>
      <c r="BR70" s="145">
        <f t="shared" si="227"/>
        <v>32.36596646</v>
      </c>
      <c r="BS70" s="145">
        <f t="shared" si="227"/>
        <v>32.41942149</v>
      </c>
      <c r="BT70" s="145">
        <f t="shared" si="227"/>
        <v>32.4729648</v>
      </c>
      <c r="BU70" s="15"/>
      <c r="BV70" s="50">
        <v>0.02</v>
      </c>
    </row>
    <row r="71" ht="12.0" customHeight="1">
      <c r="A71" s="15"/>
      <c r="B71" s="146" t="s">
        <v>59</v>
      </c>
      <c r="C71" s="88"/>
      <c r="D71" s="52"/>
      <c r="E71" s="52"/>
      <c r="F71" s="89"/>
      <c r="G71" s="15"/>
      <c r="H71" s="15"/>
      <c r="I71" s="15"/>
      <c r="J71" s="15"/>
      <c r="K71" s="15"/>
      <c r="L71" s="52"/>
      <c r="M71" s="110">
        <v>100.0</v>
      </c>
      <c r="N71" s="145">
        <f t="shared" ref="N71:X71" si="228">M71*(1+$Z71)^(1/12)</f>
        <v>100.4074124</v>
      </c>
      <c r="O71" s="145">
        <f t="shared" si="228"/>
        <v>100.8164846</v>
      </c>
      <c r="P71" s="145">
        <f t="shared" si="228"/>
        <v>101.2272234</v>
      </c>
      <c r="Q71" s="145">
        <f t="shared" si="228"/>
        <v>101.6396357</v>
      </c>
      <c r="R71" s="145">
        <f t="shared" si="228"/>
        <v>102.0537281</v>
      </c>
      <c r="S71" s="145">
        <f t="shared" si="228"/>
        <v>102.4695077</v>
      </c>
      <c r="T71" s="145">
        <f t="shared" si="228"/>
        <v>102.8869811</v>
      </c>
      <c r="U71" s="145">
        <f t="shared" si="228"/>
        <v>103.3061554</v>
      </c>
      <c r="V71" s="145">
        <f t="shared" si="228"/>
        <v>103.7270375</v>
      </c>
      <c r="W71" s="145">
        <f t="shared" si="228"/>
        <v>104.1496343</v>
      </c>
      <c r="X71" s="145">
        <f t="shared" si="228"/>
        <v>104.5739528</v>
      </c>
      <c r="Y71" s="15"/>
      <c r="Z71" s="50">
        <v>0.05</v>
      </c>
      <c r="AA71" s="15"/>
      <c r="AB71" s="110">
        <f t="shared" si="210"/>
        <v>104.5739528</v>
      </c>
      <c r="AC71" s="145">
        <f t="shared" ref="AC71:AM71" si="229">AB71*(1+$Z71)^(1/12)</f>
        <v>105</v>
      </c>
      <c r="AD71" s="145">
        <f t="shared" si="229"/>
        <v>105.427783</v>
      </c>
      <c r="AE71" s="145">
        <f t="shared" si="229"/>
        <v>105.8573088</v>
      </c>
      <c r="AF71" s="145">
        <f t="shared" si="229"/>
        <v>106.2885846</v>
      </c>
      <c r="AG71" s="145">
        <f t="shared" si="229"/>
        <v>106.7216175</v>
      </c>
      <c r="AH71" s="145">
        <f t="shared" si="229"/>
        <v>107.1564145</v>
      </c>
      <c r="AI71" s="145">
        <f t="shared" si="229"/>
        <v>107.592983</v>
      </c>
      <c r="AJ71" s="145">
        <f t="shared" si="229"/>
        <v>108.0313302</v>
      </c>
      <c r="AK71" s="145">
        <f t="shared" si="229"/>
        <v>108.4714632</v>
      </c>
      <c r="AL71" s="145">
        <f t="shared" si="229"/>
        <v>108.9133894</v>
      </c>
      <c r="AM71" s="145">
        <f t="shared" si="229"/>
        <v>109.357116</v>
      </c>
      <c r="AN71" s="15"/>
      <c r="AO71" s="50">
        <v>0.05</v>
      </c>
      <c r="AP71" s="15"/>
      <c r="AQ71" s="110">
        <f t="shared" si="212"/>
        <v>109.357116</v>
      </c>
      <c r="AR71" s="145">
        <f t="shared" ref="AR71:BB71" si="230">AQ71*(1+$Z71)^(1/12)</f>
        <v>109.8026504</v>
      </c>
      <c r="AS71" s="145">
        <f t="shared" si="230"/>
        <v>110.25</v>
      </c>
      <c r="AT71" s="145">
        <f t="shared" si="230"/>
        <v>110.6991721</v>
      </c>
      <c r="AU71" s="145">
        <f t="shared" si="230"/>
        <v>111.1501743</v>
      </c>
      <c r="AV71" s="145">
        <f t="shared" si="230"/>
        <v>111.6030138</v>
      </c>
      <c r="AW71" s="145">
        <f t="shared" si="230"/>
        <v>112.0576983</v>
      </c>
      <c r="AX71" s="145">
        <f t="shared" si="230"/>
        <v>112.5142353</v>
      </c>
      <c r="AY71" s="145">
        <f t="shared" si="230"/>
        <v>112.9726322</v>
      </c>
      <c r="AZ71" s="145">
        <f t="shared" si="230"/>
        <v>113.4328967</v>
      </c>
      <c r="BA71" s="145">
        <f t="shared" si="230"/>
        <v>113.8950363</v>
      </c>
      <c r="BB71" s="145">
        <f t="shared" si="230"/>
        <v>114.3590588</v>
      </c>
      <c r="BC71" s="15"/>
      <c r="BD71" s="50">
        <v>0.05</v>
      </c>
      <c r="BE71" s="51"/>
      <c r="BF71" s="145">
        <f t="shared" si="214"/>
        <v>114.8249718</v>
      </c>
      <c r="BG71" s="145">
        <f t="shared" ref="BG71:BT71" si="231">BF71*(1+$Z71)^(1/12)</f>
        <v>115.2927829</v>
      </c>
      <c r="BH71" s="145">
        <f t="shared" si="231"/>
        <v>115.7625</v>
      </c>
      <c r="BI71" s="145">
        <f t="shared" si="231"/>
        <v>116.2341308</v>
      </c>
      <c r="BJ71" s="145">
        <f t="shared" si="231"/>
        <v>116.707683</v>
      </c>
      <c r="BK71" s="145">
        <f t="shared" si="231"/>
        <v>117.1831645</v>
      </c>
      <c r="BL71" s="145">
        <f t="shared" si="231"/>
        <v>117.6605833</v>
      </c>
      <c r="BM71" s="145">
        <f t="shared" si="231"/>
        <v>118.139947</v>
      </c>
      <c r="BN71" s="145">
        <f t="shared" si="231"/>
        <v>118.6212638</v>
      </c>
      <c r="BO71" s="145">
        <f t="shared" si="231"/>
        <v>119.1045415</v>
      </c>
      <c r="BP71" s="145">
        <f t="shared" si="231"/>
        <v>119.5897882</v>
      </c>
      <c r="BQ71" s="145">
        <f t="shared" si="231"/>
        <v>120.0770118</v>
      </c>
      <c r="BR71" s="145">
        <f t="shared" si="231"/>
        <v>120.5662204</v>
      </c>
      <c r="BS71" s="145">
        <f t="shared" si="231"/>
        <v>121.0574221</v>
      </c>
      <c r="BT71" s="145">
        <f t="shared" si="231"/>
        <v>121.550625</v>
      </c>
      <c r="BU71" s="15"/>
      <c r="BV71" s="50">
        <v>0.05</v>
      </c>
    </row>
    <row r="72" ht="12.0" customHeight="1">
      <c r="A72" s="15"/>
      <c r="B72" s="146"/>
      <c r="C72" s="88"/>
      <c r="D72" s="52"/>
      <c r="E72" s="52"/>
      <c r="F72" s="89"/>
      <c r="G72" s="15"/>
      <c r="H72" s="15"/>
      <c r="I72" s="15"/>
      <c r="J72" s="15"/>
      <c r="K72" s="15"/>
      <c r="L72" s="52"/>
      <c r="M72" s="110">
        <v>0.0</v>
      </c>
      <c r="N72" s="145">
        <f t="shared" ref="N72:X72" si="232">M72*(1+$Z72)^(1/12)</f>
        <v>0</v>
      </c>
      <c r="O72" s="145">
        <f t="shared" si="232"/>
        <v>0</v>
      </c>
      <c r="P72" s="145">
        <f t="shared" si="232"/>
        <v>0</v>
      </c>
      <c r="Q72" s="145">
        <f t="shared" si="232"/>
        <v>0</v>
      </c>
      <c r="R72" s="145">
        <f t="shared" si="232"/>
        <v>0</v>
      </c>
      <c r="S72" s="145">
        <f t="shared" si="232"/>
        <v>0</v>
      </c>
      <c r="T72" s="145">
        <f t="shared" si="232"/>
        <v>0</v>
      </c>
      <c r="U72" s="145">
        <f t="shared" si="232"/>
        <v>0</v>
      </c>
      <c r="V72" s="145">
        <f t="shared" si="232"/>
        <v>0</v>
      </c>
      <c r="W72" s="145">
        <f t="shared" si="232"/>
        <v>0</v>
      </c>
      <c r="X72" s="145">
        <f t="shared" si="232"/>
        <v>0</v>
      </c>
      <c r="Y72" s="15"/>
      <c r="Z72" s="50">
        <v>0.0</v>
      </c>
      <c r="AA72" s="15"/>
      <c r="AB72" s="110">
        <f t="shared" si="210"/>
        <v>0</v>
      </c>
      <c r="AC72" s="145">
        <f t="shared" ref="AC72:AM72" si="233">AB72*(1+$Z72)^(1/12)</f>
        <v>0</v>
      </c>
      <c r="AD72" s="145">
        <f t="shared" si="233"/>
        <v>0</v>
      </c>
      <c r="AE72" s="145">
        <f t="shared" si="233"/>
        <v>0</v>
      </c>
      <c r="AF72" s="145">
        <f t="shared" si="233"/>
        <v>0</v>
      </c>
      <c r="AG72" s="145">
        <f t="shared" si="233"/>
        <v>0</v>
      </c>
      <c r="AH72" s="145">
        <f t="shared" si="233"/>
        <v>0</v>
      </c>
      <c r="AI72" s="145">
        <f t="shared" si="233"/>
        <v>0</v>
      </c>
      <c r="AJ72" s="145">
        <f t="shared" si="233"/>
        <v>0</v>
      </c>
      <c r="AK72" s="145">
        <f t="shared" si="233"/>
        <v>0</v>
      </c>
      <c r="AL72" s="145">
        <f t="shared" si="233"/>
        <v>0</v>
      </c>
      <c r="AM72" s="145">
        <f t="shared" si="233"/>
        <v>0</v>
      </c>
      <c r="AN72" s="15"/>
      <c r="AO72" s="50">
        <v>0.0</v>
      </c>
      <c r="AP72" s="15"/>
      <c r="AQ72" s="110">
        <f t="shared" si="212"/>
        <v>0</v>
      </c>
      <c r="AR72" s="145">
        <f t="shared" ref="AR72:BB72" si="234">AQ72*(1+$Z72)^(1/12)</f>
        <v>0</v>
      </c>
      <c r="AS72" s="145">
        <f t="shared" si="234"/>
        <v>0</v>
      </c>
      <c r="AT72" s="145">
        <f t="shared" si="234"/>
        <v>0</v>
      </c>
      <c r="AU72" s="145">
        <f t="shared" si="234"/>
        <v>0</v>
      </c>
      <c r="AV72" s="145">
        <f t="shared" si="234"/>
        <v>0</v>
      </c>
      <c r="AW72" s="145">
        <f t="shared" si="234"/>
        <v>0</v>
      </c>
      <c r="AX72" s="145">
        <f t="shared" si="234"/>
        <v>0</v>
      </c>
      <c r="AY72" s="145">
        <f t="shared" si="234"/>
        <v>0</v>
      </c>
      <c r="AZ72" s="145">
        <f t="shared" si="234"/>
        <v>0</v>
      </c>
      <c r="BA72" s="145">
        <f t="shared" si="234"/>
        <v>0</v>
      </c>
      <c r="BB72" s="145">
        <f t="shared" si="234"/>
        <v>0</v>
      </c>
      <c r="BC72" s="15"/>
      <c r="BD72" s="50">
        <v>0.0</v>
      </c>
      <c r="BE72" s="51"/>
      <c r="BF72" s="145">
        <f t="shared" si="214"/>
        <v>0</v>
      </c>
      <c r="BG72" s="145">
        <f t="shared" ref="BG72:BT72" si="235">BF72*(1+$Z72)^(1/12)</f>
        <v>0</v>
      </c>
      <c r="BH72" s="145">
        <f t="shared" si="235"/>
        <v>0</v>
      </c>
      <c r="BI72" s="145">
        <f t="shared" si="235"/>
        <v>0</v>
      </c>
      <c r="BJ72" s="145">
        <f t="shared" si="235"/>
        <v>0</v>
      </c>
      <c r="BK72" s="145">
        <f t="shared" si="235"/>
        <v>0</v>
      </c>
      <c r="BL72" s="145">
        <f t="shared" si="235"/>
        <v>0</v>
      </c>
      <c r="BM72" s="145">
        <f t="shared" si="235"/>
        <v>0</v>
      </c>
      <c r="BN72" s="145">
        <f t="shared" si="235"/>
        <v>0</v>
      </c>
      <c r="BO72" s="145">
        <f t="shared" si="235"/>
        <v>0</v>
      </c>
      <c r="BP72" s="145">
        <f t="shared" si="235"/>
        <v>0</v>
      </c>
      <c r="BQ72" s="145">
        <f t="shared" si="235"/>
        <v>0</v>
      </c>
      <c r="BR72" s="145">
        <f t="shared" si="235"/>
        <v>0</v>
      </c>
      <c r="BS72" s="145">
        <f t="shared" si="235"/>
        <v>0</v>
      </c>
      <c r="BT72" s="145">
        <f t="shared" si="235"/>
        <v>0</v>
      </c>
      <c r="BU72" s="15"/>
      <c r="BV72" s="50">
        <v>0.0</v>
      </c>
    </row>
    <row r="73" ht="5.25" customHeight="1">
      <c r="A73" s="15"/>
      <c r="B73" s="147"/>
      <c r="C73" s="88"/>
      <c r="D73" s="52"/>
      <c r="E73" s="52"/>
      <c r="F73" s="89"/>
      <c r="G73" s="15"/>
      <c r="H73" s="15"/>
      <c r="I73" s="15"/>
      <c r="J73" s="15"/>
      <c r="K73" s="15"/>
      <c r="L73" s="52"/>
      <c r="M73" s="15"/>
      <c r="N73" s="145">
        <f t="shared" ref="N73:X73" si="236">M73*(1+$Z73)^(1/12)</f>
        <v>0</v>
      </c>
      <c r="O73" s="145">
        <f t="shared" si="236"/>
        <v>0</v>
      </c>
      <c r="P73" s="145">
        <f t="shared" si="236"/>
        <v>0</v>
      </c>
      <c r="Q73" s="145">
        <f t="shared" si="236"/>
        <v>0</v>
      </c>
      <c r="R73" s="145">
        <f t="shared" si="236"/>
        <v>0</v>
      </c>
      <c r="S73" s="145">
        <f t="shared" si="236"/>
        <v>0</v>
      </c>
      <c r="T73" s="145">
        <f t="shared" si="236"/>
        <v>0</v>
      </c>
      <c r="U73" s="145">
        <f t="shared" si="236"/>
        <v>0</v>
      </c>
      <c r="V73" s="145">
        <f t="shared" si="236"/>
        <v>0</v>
      </c>
      <c r="W73" s="145">
        <f t="shared" si="236"/>
        <v>0</v>
      </c>
      <c r="X73" s="145">
        <f t="shared" si="236"/>
        <v>0</v>
      </c>
      <c r="Y73" s="15"/>
      <c r="Z73" s="69"/>
      <c r="AA73" s="15"/>
      <c r="AB73" s="15"/>
      <c r="AC73" s="145">
        <f t="shared" ref="AC73:AM73" si="237">AB73*(1+$Z73)^(1/12)</f>
        <v>0</v>
      </c>
      <c r="AD73" s="145">
        <f t="shared" si="237"/>
        <v>0</v>
      </c>
      <c r="AE73" s="145">
        <f t="shared" si="237"/>
        <v>0</v>
      </c>
      <c r="AF73" s="145">
        <f t="shared" si="237"/>
        <v>0</v>
      </c>
      <c r="AG73" s="145">
        <f t="shared" si="237"/>
        <v>0</v>
      </c>
      <c r="AH73" s="145">
        <f t="shared" si="237"/>
        <v>0</v>
      </c>
      <c r="AI73" s="145">
        <f t="shared" si="237"/>
        <v>0</v>
      </c>
      <c r="AJ73" s="145">
        <f t="shared" si="237"/>
        <v>0</v>
      </c>
      <c r="AK73" s="145">
        <f t="shared" si="237"/>
        <v>0</v>
      </c>
      <c r="AL73" s="145">
        <f t="shared" si="237"/>
        <v>0</v>
      </c>
      <c r="AM73" s="145">
        <f t="shared" si="237"/>
        <v>0</v>
      </c>
      <c r="AN73" s="15"/>
      <c r="AO73" s="69"/>
      <c r="AP73" s="15"/>
      <c r="AQ73" s="15"/>
      <c r="AR73" s="145">
        <f t="shared" ref="AR73:BB73" si="238">AQ73*(1+$Z73)^(1/12)</f>
        <v>0</v>
      </c>
      <c r="AS73" s="145">
        <f t="shared" si="238"/>
        <v>0</v>
      </c>
      <c r="AT73" s="145">
        <f t="shared" si="238"/>
        <v>0</v>
      </c>
      <c r="AU73" s="145">
        <f t="shared" si="238"/>
        <v>0</v>
      </c>
      <c r="AV73" s="145">
        <f t="shared" si="238"/>
        <v>0</v>
      </c>
      <c r="AW73" s="145">
        <f t="shared" si="238"/>
        <v>0</v>
      </c>
      <c r="AX73" s="145">
        <f t="shared" si="238"/>
        <v>0</v>
      </c>
      <c r="AY73" s="145">
        <f t="shared" si="238"/>
        <v>0</v>
      </c>
      <c r="AZ73" s="145">
        <f t="shared" si="238"/>
        <v>0</v>
      </c>
      <c r="BA73" s="145">
        <f t="shared" si="238"/>
        <v>0</v>
      </c>
      <c r="BB73" s="145">
        <f t="shared" si="238"/>
        <v>0</v>
      </c>
      <c r="BC73" s="15"/>
      <c r="BD73" s="69"/>
      <c r="BE73" s="70"/>
      <c r="BF73" s="145">
        <f t="shared" ref="BF73:BT73" si="239">BE73*(1+$Z73)^(1/12)</f>
        <v>0</v>
      </c>
      <c r="BG73" s="145">
        <f t="shared" si="239"/>
        <v>0</v>
      </c>
      <c r="BH73" s="145">
        <f t="shared" si="239"/>
        <v>0</v>
      </c>
      <c r="BI73" s="145">
        <f t="shared" si="239"/>
        <v>0</v>
      </c>
      <c r="BJ73" s="145">
        <f t="shared" si="239"/>
        <v>0</v>
      </c>
      <c r="BK73" s="145">
        <f t="shared" si="239"/>
        <v>0</v>
      </c>
      <c r="BL73" s="145">
        <f t="shared" si="239"/>
        <v>0</v>
      </c>
      <c r="BM73" s="145">
        <f t="shared" si="239"/>
        <v>0</v>
      </c>
      <c r="BN73" s="145">
        <f t="shared" si="239"/>
        <v>0</v>
      </c>
      <c r="BO73" s="145">
        <f t="shared" si="239"/>
        <v>0</v>
      </c>
      <c r="BP73" s="145">
        <f t="shared" si="239"/>
        <v>0</v>
      </c>
      <c r="BQ73" s="145">
        <f t="shared" si="239"/>
        <v>0</v>
      </c>
      <c r="BR73" s="145">
        <f t="shared" si="239"/>
        <v>0</v>
      </c>
      <c r="BS73" s="145">
        <f t="shared" si="239"/>
        <v>0</v>
      </c>
      <c r="BT73" s="145">
        <f t="shared" si="239"/>
        <v>0</v>
      </c>
      <c r="BU73" s="15"/>
      <c r="BV73" s="15"/>
    </row>
    <row r="74" ht="12.0" customHeight="1">
      <c r="A74" s="15"/>
      <c r="B74" s="148" t="s">
        <v>60</v>
      </c>
      <c r="C74" s="138">
        <f t="shared" ref="C74:H74" si="240">SUM(C66:C73)</f>
        <v>0</v>
      </c>
      <c r="D74" s="139">
        <f t="shared" si="240"/>
        <v>0</v>
      </c>
      <c r="E74" s="139">
        <f t="shared" si="240"/>
        <v>0</v>
      </c>
      <c r="F74" s="140">
        <f t="shared" si="240"/>
        <v>0</v>
      </c>
      <c r="G74" s="149">
        <f t="shared" si="240"/>
        <v>0</v>
      </c>
      <c r="H74" s="149">
        <f t="shared" si="240"/>
        <v>0</v>
      </c>
      <c r="I74" s="149">
        <v>0.0</v>
      </c>
      <c r="J74" s="149">
        <v>0.0</v>
      </c>
      <c r="K74" s="149">
        <v>0.0</v>
      </c>
      <c r="L74" s="139"/>
      <c r="M74" s="139">
        <f>SUM(M66:M73)</f>
        <v>745</v>
      </c>
      <c r="N74" s="150">
        <f t="shared" ref="N74:X74" si="241">M74*(1+$Z74)^(1/12)</f>
        <v>745</v>
      </c>
      <c r="O74" s="150">
        <f t="shared" si="241"/>
        <v>745</v>
      </c>
      <c r="P74" s="150">
        <f t="shared" si="241"/>
        <v>745</v>
      </c>
      <c r="Q74" s="150">
        <f t="shared" si="241"/>
        <v>745</v>
      </c>
      <c r="R74" s="150">
        <f t="shared" si="241"/>
        <v>745</v>
      </c>
      <c r="S74" s="150">
        <f t="shared" si="241"/>
        <v>745</v>
      </c>
      <c r="T74" s="150">
        <f t="shared" si="241"/>
        <v>745</v>
      </c>
      <c r="U74" s="150">
        <f t="shared" si="241"/>
        <v>745</v>
      </c>
      <c r="V74" s="150">
        <f t="shared" si="241"/>
        <v>745</v>
      </c>
      <c r="W74" s="150">
        <f t="shared" si="241"/>
        <v>745</v>
      </c>
      <c r="X74" s="150">
        <f t="shared" si="241"/>
        <v>745</v>
      </c>
      <c r="Y74" s="15"/>
      <c r="Z74" s="69"/>
      <c r="AA74" s="15"/>
      <c r="AB74" s="139">
        <f t="shared" ref="AB74:AM74" si="242">SUM(AB66:AB73)</f>
        <v>767.7454711</v>
      </c>
      <c r="AC74" s="139">
        <f t="shared" si="242"/>
        <v>769.85</v>
      </c>
      <c r="AD74" s="139">
        <f t="shared" si="242"/>
        <v>771.9607399</v>
      </c>
      <c r="AE74" s="139">
        <f t="shared" si="242"/>
        <v>774.0777106</v>
      </c>
      <c r="AF74" s="139">
        <f t="shared" si="242"/>
        <v>776.2009318</v>
      </c>
      <c r="AG74" s="139">
        <f t="shared" si="242"/>
        <v>778.3304235</v>
      </c>
      <c r="AH74" s="139">
        <f t="shared" si="242"/>
        <v>780.4662055</v>
      </c>
      <c r="AI74" s="139">
        <f t="shared" si="242"/>
        <v>782.6082979</v>
      </c>
      <c r="AJ74" s="139">
        <f t="shared" si="242"/>
        <v>784.7567208</v>
      </c>
      <c r="AK74" s="139">
        <f t="shared" si="242"/>
        <v>786.9114943</v>
      </c>
      <c r="AL74" s="139">
        <f t="shared" si="242"/>
        <v>789.0726387</v>
      </c>
      <c r="AM74" s="139">
        <f t="shared" si="242"/>
        <v>791.2401742</v>
      </c>
      <c r="AN74" s="15"/>
      <c r="AO74" s="69"/>
      <c r="AP74" s="15"/>
      <c r="AQ74" s="139">
        <f t="shared" ref="AQ74:BB74" si="243">SUM(AQ66:AQ73)</f>
        <v>791.2401742</v>
      </c>
      <c r="AR74" s="139">
        <f t="shared" si="243"/>
        <v>793.4141211</v>
      </c>
      <c r="AS74" s="139">
        <f t="shared" si="243"/>
        <v>795.5945</v>
      </c>
      <c r="AT74" s="139">
        <f t="shared" si="243"/>
        <v>797.7813313</v>
      </c>
      <c r="AU74" s="139">
        <f t="shared" si="243"/>
        <v>799.9746355</v>
      </c>
      <c r="AV74" s="139">
        <f t="shared" si="243"/>
        <v>802.1744333</v>
      </c>
      <c r="AW74" s="139">
        <f t="shared" si="243"/>
        <v>804.3807454</v>
      </c>
      <c r="AX74" s="139">
        <f t="shared" si="243"/>
        <v>806.5935926</v>
      </c>
      <c r="AY74" s="139">
        <f t="shared" si="243"/>
        <v>808.8129957</v>
      </c>
      <c r="AZ74" s="139">
        <f t="shared" si="243"/>
        <v>811.0389756</v>
      </c>
      <c r="BA74" s="139">
        <f t="shared" si="243"/>
        <v>813.2715534</v>
      </c>
      <c r="BB74" s="139">
        <f t="shared" si="243"/>
        <v>815.5107501</v>
      </c>
      <c r="BC74" s="15"/>
      <c r="BD74" s="69"/>
      <c r="BE74" s="70"/>
      <c r="BF74" s="150">
        <f t="shared" ref="BF74:BT74" si="244">SUM(BF66:BF72)</f>
        <v>817.7565867</v>
      </c>
      <c r="BG74" s="150">
        <f t="shared" si="244"/>
        <v>820.0090846</v>
      </c>
      <c r="BH74" s="150">
        <f t="shared" si="244"/>
        <v>822.268265</v>
      </c>
      <c r="BI74" s="150">
        <f t="shared" si="244"/>
        <v>824.5341492</v>
      </c>
      <c r="BJ74" s="150">
        <f t="shared" si="244"/>
        <v>826.8067587</v>
      </c>
      <c r="BK74" s="150">
        <f t="shared" si="244"/>
        <v>829.086115</v>
      </c>
      <c r="BL74" s="150">
        <f t="shared" si="244"/>
        <v>831.3722396</v>
      </c>
      <c r="BM74" s="150">
        <f t="shared" si="244"/>
        <v>833.6651542</v>
      </c>
      <c r="BN74" s="150">
        <f t="shared" si="244"/>
        <v>835.9648804</v>
      </c>
      <c r="BO74" s="150">
        <f t="shared" si="244"/>
        <v>838.2714402</v>
      </c>
      <c r="BP74" s="150">
        <f t="shared" si="244"/>
        <v>840.5848553</v>
      </c>
      <c r="BQ74" s="150">
        <f t="shared" si="244"/>
        <v>842.9051477</v>
      </c>
      <c r="BR74" s="150">
        <f t="shared" si="244"/>
        <v>845.2323393</v>
      </c>
      <c r="BS74" s="150">
        <f t="shared" si="244"/>
        <v>847.5664524</v>
      </c>
      <c r="BT74" s="150">
        <f t="shared" si="244"/>
        <v>849.9075091</v>
      </c>
      <c r="BU74" s="15"/>
      <c r="BV74" s="15"/>
    </row>
    <row r="75" ht="12.0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69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69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69"/>
      <c r="BE75" s="70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</row>
    <row r="76" ht="12.0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</row>
    <row r="77" ht="12.0" customHeight="1">
      <c r="A77" s="15"/>
      <c r="B77" s="15"/>
      <c r="C77" s="151">
        <v>2009.0</v>
      </c>
      <c r="D77" s="152"/>
      <c r="E77" s="152"/>
      <c r="F77" s="152"/>
      <c r="G77" s="152"/>
      <c r="H77" s="153"/>
      <c r="I77" s="154"/>
      <c r="J77" s="154"/>
      <c r="K77" s="154"/>
      <c r="L77" s="154"/>
      <c r="M77" s="155" t="s">
        <v>61</v>
      </c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7"/>
      <c r="Y77" s="15"/>
      <c r="Z77" s="15"/>
      <c r="AA77" s="15"/>
      <c r="AB77" s="158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9"/>
      <c r="AN77" s="15"/>
      <c r="AO77" s="15"/>
      <c r="AP77" s="15"/>
      <c r="AQ77" s="158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9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</row>
    <row r="78" ht="12.0" customHeight="1">
      <c r="A78" s="15"/>
      <c r="B78" s="16" t="s">
        <v>22</v>
      </c>
      <c r="C78" s="29">
        <f t="shared" ref="C78:H78" si="245">+C34</f>
        <v>40009</v>
      </c>
      <c r="D78" s="29">
        <f t="shared" si="245"/>
        <v>40039.5</v>
      </c>
      <c r="E78" s="29">
        <f t="shared" si="245"/>
        <v>40070</v>
      </c>
      <c r="F78" s="29">
        <f t="shared" si="245"/>
        <v>40100.5</v>
      </c>
      <c r="G78" s="29">
        <f t="shared" si="245"/>
        <v>40131</v>
      </c>
      <c r="H78" s="29">
        <f t="shared" si="245"/>
        <v>40161.5</v>
      </c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15"/>
      <c r="Z78" s="15"/>
      <c r="AA78" s="15"/>
      <c r="AB78" s="29">
        <f t="shared" ref="AB78:AM78" si="246">+AB34</f>
        <v>42278</v>
      </c>
      <c r="AC78" s="29">
        <f t="shared" si="246"/>
        <v>42309</v>
      </c>
      <c r="AD78" s="29">
        <f t="shared" si="246"/>
        <v>42339</v>
      </c>
      <c r="AE78" s="29">
        <f t="shared" si="246"/>
        <v>42370</v>
      </c>
      <c r="AF78" s="29">
        <f t="shared" si="246"/>
        <v>42401</v>
      </c>
      <c r="AG78" s="29">
        <f t="shared" si="246"/>
        <v>42430</v>
      </c>
      <c r="AH78" s="29">
        <f t="shared" si="246"/>
        <v>42461</v>
      </c>
      <c r="AI78" s="29">
        <f t="shared" si="246"/>
        <v>42491</v>
      </c>
      <c r="AJ78" s="29">
        <f t="shared" si="246"/>
        <v>42522</v>
      </c>
      <c r="AK78" s="29">
        <f t="shared" si="246"/>
        <v>42552</v>
      </c>
      <c r="AL78" s="29">
        <f t="shared" si="246"/>
        <v>42583</v>
      </c>
      <c r="AM78" s="29">
        <f t="shared" si="246"/>
        <v>42614</v>
      </c>
      <c r="AN78" s="15"/>
      <c r="AO78" s="15"/>
      <c r="AP78" s="15"/>
      <c r="AQ78" s="29">
        <f t="shared" ref="AQ78:BB78" si="247">+AQ34</f>
        <v>42644</v>
      </c>
      <c r="AR78" s="29">
        <f t="shared" si="247"/>
        <v>42675</v>
      </c>
      <c r="AS78" s="29">
        <f t="shared" si="247"/>
        <v>42705</v>
      </c>
      <c r="AT78" s="29">
        <f t="shared" si="247"/>
        <v>42736</v>
      </c>
      <c r="AU78" s="29">
        <f t="shared" si="247"/>
        <v>42767</v>
      </c>
      <c r="AV78" s="29">
        <f t="shared" si="247"/>
        <v>42795</v>
      </c>
      <c r="AW78" s="29">
        <f t="shared" si="247"/>
        <v>42826</v>
      </c>
      <c r="AX78" s="29">
        <f t="shared" si="247"/>
        <v>42856</v>
      </c>
      <c r="AY78" s="29">
        <f t="shared" si="247"/>
        <v>42887</v>
      </c>
      <c r="AZ78" s="29">
        <f t="shared" si="247"/>
        <v>42917</v>
      </c>
      <c r="BA78" s="29">
        <f t="shared" si="247"/>
        <v>42948</v>
      </c>
      <c r="BB78" s="29">
        <f t="shared" si="247"/>
        <v>42979</v>
      </c>
      <c r="BC78" s="15"/>
      <c r="BD78" s="15"/>
      <c r="BE78" s="15"/>
      <c r="BF78" s="33">
        <v>43009.0</v>
      </c>
      <c r="BG78" s="30">
        <v>43040.0</v>
      </c>
      <c r="BH78" s="30">
        <v>43070.0</v>
      </c>
      <c r="BI78" s="30">
        <v>43101.0</v>
      </c>
      <c r="BJ78" s="30">
        <v>43132.0</v>
      </c>
      <c r="BK78" s="30">
        <v>43160.0</v>
      </c>
      <c r="BL78" s="30">
        <v>43191.0</v>
      </c>
      <c r="BM78" s="30">
        <v>43221.0</v>
      </c>
      <c r="BN78" s="30">
        <v>43252.0</v>
      </c>
      <c r="BO78" s="30">
        <v>43282.0</v>
      </c>
      <c r="BP78" s="30">
        <v>43313.0</v>
      </c>
      <c r="BQ78" s="30">
        <v>43344.0</v>
      </c>
      <c r="BR78" s="30">
        <v>43374.0</v>
      </c>
      <c r="BS78" s="30">
        <v>43405.0</v>
      </c>
      <c r="BT78" s="30">
        <v>43435.0</v>
      </c>
      <c r="BU78" s="15"/>
      <c r="BV78" s="15"/>
    </row>
    <row r="79" ht="12.0" customHeight="1">
      <c r="A79" s="15"/>
      <c r="B79" s="143" t="s">
        <v>62</v>
      </c>
      <c r="C79" s="144"/>
      <c r="D79" s="144"/>
      <c r="E79" s="144"/>
      <c r="F79" s="144"/>
      <c r="G79" s="144"/>
      <c r="H79" s="144"/>
      <c r="I79" s="30">
        <v>41791.0</v>
      </c>
      <c r="J79" s="30">
        <v>41821.0</v>
      </c>
      <c r="K79" s="30">
        <v>41852.0</v>
      </c>
      <c r="L79" s="30">
        <v>41883.0</v>
      </c>
      <c r="M79" s="30">
        <v>41913.0</v>
      </c>
      <c r="N79" s="30">
        <v>41944.0</v>
      </c>
      <c r="O79" s="30">
        <v>41974.0</v>
      </c>
      <c r="P79" s="30">
        <v>42005.0</v>
      </c>
      <c r="Q79" s="30">
        <v>42036.0</v>
      </c>
      <c r="R79" s="30">
        <v>42064.0</v>
      </c>
      <c r="S79" s="30">
        <v>42095.0</v>
      </c>
      <c r="T79" s="30">
        <v>42125.0</v>
      </c>
      <c r="U79" s="30">
        <v>42156.0</v>
      </c>
      <c r="V79" s="30">
        <v>42186.0</v>
      </c>
      <c r="W79" s="30">
        <v>42217.0</v>
      </c>
      <c r="X79" s="30">
        <v>42248.0</v>
      </c>
      <c r="Y79" s="15"/>
      <c r="Z79" s="15"/>
      <c r="AA79" s="15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5"/>
      <c r="AO79" s="15"/>
      <c r="AP79" s="15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5"/>
      <c r="BD79" s="15"/>
      <c r="BE79" s="15"/>
      <c r="BF79" s="144"/>
      <c r="BG79" s="144"/>
      <c r="BH79" s="144"/>
      <c r="BI79" s="144"/>
      <c r="BJ79" s="144"/>
      <c r="BK79" s="144"/>
      <c r="BL79" s="144"/>
      <c r="BM79" s="144"/>
      <c r="BN79" s="144"/>
      <c r="BO79" s="144"/>
      <c r="BP79" s="144"/>
      <c r="BQ79" s="144"/>
      <c r="BR79" s="144"/>
      <c r="BS79" s="144"/>
      <c r="BT79" s="144"/>
      <c r="BU79" s="15"/>
      <c r="BV79" s="15"/>
    </row>
    <row r="80" ht="12.0" customHeight="1">
      <c r="A80" s="15"/>
      <c r="B80" s="53" t="s">
        <v>63</v>
      </c>
      <c r="C80" s="160" t="str">
        <f t="shared" ref="C80:H80" si="248">#REF!</f>
        <v>#REF!</v>
      </c>
      <c r="D80" s="161" t="str">
        <f t="shared" si="248"/>
        <v>#REF!</v>
      </c>
      <c r="E80" s="161" t="str">
        <f t="shared" si="248"/>
        <v>#REF!</v>
      </c>
      <c r="F80" s="162" t="str">
        <f t="shared" si="248"/>
        <v>#REF!</v>
      </c>
      <c r="G80" s="161" t="str">
        <f t="shared" si="248"/>
        <v>#REF!</v>
      </c>
      <c r="H80" s="161" t="str">
        <f t="shared" si="248"/>
        <v>#REF!</v>
      </c>
      <c r="I80" s="163" t="str">
        <f t="shared" ref="I80:X80" si="249">I21</f>
        <v/>
      </c>
      <c r="J80" s="163" t="str">
        <f t="shared" si="249"/>
        <v/>
      </c>
      <c r="K80" s="163" t="str">
        <f t="shared" si="249"/>
        <v/>
      </c>
      <c r="L80" s="163" t="str">
        <f t="shared" si="249"/>
        <v/>
      </c>
      <c r="M80" s="163">
        <f t="shared" si="249"/>
        <v>2190</v>
      </c>
      <c r="N80" s="163">
        <f t="shared" si="249"/>
        <v>4248.477596</v>
      </c>
      <c r="O80" s="163">
        <f t="shared" si="249"/>
        <v>6389.179242</v>
      </c>
      <c r="P80" s="163">
        <f t="shared" si="249"/>
        <v>8615.389306</v>
      </c>
      <c r="Q80" s="163">
        <f t="shared" si="249"/>
        <v>10930.52334</v>
      </c>
      <c r="R80" s="163">
        <f t="shared" si="249"/>
        <v>13338.13335</v>
      </c>
      <c r="S80" s="163">
        <f t="shared" si="249"/>
        <v>15841.91318</v>
      </c>
      <c r="T80" s="163">
        <f t="shared" si="249"/>
        <v>18445.70427</v>
      </c>
      <c r="U80" s="163">
        <f t="shared" si="249"/>
        <v>21153.50146</v>
      </c>
      <c r="V80" s="163">
        <f t="shared" si="249"/>
        <v>23969.45921</v>
      </c>
      <c r="W80" s="163">
        <f t="shared" si="249"/>
        <v>26897.89786</v>
      </c>
      <c r="X80" s="163">
        <f t="shared" si="249"/>
        <v>29943.31039</v>
      </c>
      <c r="Y80" s="15"/>
      <c r="Z80" s="15"/>
      <c r="AA80" s="15"/>
      <c r="AB80" s="163">
        <f t="shared" ref="AB80:AM80" si="250">AB21</f>
        <v>33110.36921</v>
      </c>
      <c r="AC80" s="163">
        <f t="shared" si="250"/>
        <v>36403.93336</v>
      </c>
      <c r="AD80" s="163">
        <f t="shared" si="250"/>
        <v>39829.056</v>
      </c>
      <c r="AE80" s="163">
        <f t="shared" si="250"/>
        <v>43390.9921</v>
      </c>
      <c r="AF80" s="163">
        <f t="shared" si="250"/>
        <v>47095.20656</v>
      </c>
      <c r="AG80" s="163">
        <f t="shared" si="250"/>
        <v>50947.38256</v>
      </c>
      <c r="AH80" s="163">
        <f t="shared" si="250"/>
        <v>54953.4303</v>
      </c>
      <c r="AI80" s="163">
        <f t="shared" si="250"/>
        <v>59119.49604</v>
      </c>
      <c r="AJ80" s="163">
        <f t="shared" si="250"/>
        <v>63451.97155</v>
      </c>
      <c r="AK80" s="163">
        <f t="shared" si="250"/>
        <v>67957.50394</v>
      </c>
      <c r="AL80" s="163">
        <f t="shared" si="250"/>
        <v>72643.00579</v>
      </c>
      <c r="AM80" s="163">
        <f t="shared" si="250"/>
        <v>77515.66584</v>
      </c>
      <c r="AN80" s="15"/>
      <c r="AO80" s="15"/>
      <c r="AP80" s="15"/>
      <c r="AQ80" s="163">
        <f t="shared" ref="AQ80:BB80" si="251">AQ21</f>
        <v>82486.7853</v>
      </c>
      <c r="AR80" s="163">
        <f t="shared" si="251"/>
        <v>87567.78862</v>
      </c>
      <c r="AS80" s="163">
        <f t="shared" si="251"/>
        <v>92761.10474</v>
      </c>
      <c r="AT80" s="163">
        <f t="shared" si="251"/>
        <v>98069.21625</v>
      </c>
      <c r="AU80" s="163">
        <f t="shared" si="251"/>
        <v>103494.6606</v>
      </c>
      <c r="AV80" s="163">
        <f t="shared" si="251"/>
        <v>109040.0315</v>
      </c>
      <c r="AW80" s="163">
        <f t="shared" si="251"/>
        <v>114707.9798</v>
      </c>
      <c r="AX80" s="163">
        <f t="shared" si="251"/>
        <v>120501.2149</v>
      </c>
      <c r="AY80" s="163">
        <f t="shared" si="251"/>
        <v>126422.5063</v>
      </c>
      <c r="AZ80" s="163">
        <f t="shared" si="251"/>
        <v>132474.6846</v>
      </c>
      <c r="BA80" s="163">
        <f t="shared" si="251"/>
        <v>138660.643</v>
      </c>
      <c r="BB80" s="163">
        <f t="shared" si="251"/>
        <v>144983.3386</v>
      </c>
      <c r="BC80" s="15"/>
      <c r="BD80" s="15"/>
      <c r="BE80" s="15"/>
      <c r="BF80" s="163">
        <f t="shared" ref="BF80:BT80" si="252">BF21</f>
        <v>151346.7633</v>
      </c>
      <c r="BG80" s="163">
        <f t="shared" si="252"/>
        <v>157760.9309</v>
      </c>
      <c r="BH80" s="163">
        <f t="shared" si="252"/>
        <v>164226.246</v>
      </c>
      <c r="BI80" s="163">
        <f t="shared" si="252"/>
        <v>170743.1164</v>
      </c>
      <c r="BJ80" s="163">
        <f t="shared" si="252"/>
        <v>177311.9533</v>
      </c>
      <c r="BK80" s="163">
        <f t="shared" si="252"/>
        <v>183933.1709</v>
      </c>
      <c r="BL80" s="163">
        <f t="shared" si="252"/>
        <v>190607.1871</v>
      </c>
      <c r="BM80" s="163">
        <f t="shared" si="252"/>
        <v>197334.4229</v>
      </c>
      <c r="BN80" s="163">
        <f t="shared" si="252"/>
        <v>204115.3025</v>
      </c>
      <c r="BO80" s="163">
        <f t="shared" si="252"/>
        <v>210950.2539</v>
      </c>
      <c r="BP80" s="163">
        <f t="shared" si="252"/>
        <v>217839.7081</v>
      </c>
      <c r="BQ80" s="163">
        <f t="shared" si="252"/>
        <v>224784.0998</v>
      </c>
      <c r="BR80" s="163">
        <f t="shared" si="252"/>
        <v>231783.867</v>
      </c>
      <c r="BS80" s="163">
        <f t="shared" si="252"/>
        <v>238839.4514</v>
      </c>
      <c r="BT80" s="163">
        <f t="shared" si="252"/>
        <v>245951.298</v>
      </c>
      <c r="BU80" s="15"/>
      <c r="BV80" s="15"/>
    </row>
    <row r="81" ht="12.0" customHeight="1">
      <c r="A81" s="15"/>
      <c r="B81" s="53" t="s">
        <v>64</v>
      </c>
      <c r="C81" s="160" t="str">
        <f t="shared" ref="C81:X81" si="253">C31</f>
        <v>#REF!</v>
      </c>
      <c r="D81" s="161" t="str">
        <f t="shared" si="253"/>
        <v>#REF!</v>
      </c>
      <c r="E81" s="161" t="str">
        <f t="shared" si="253"/>
        <v>#REF!</v>
      </c>
      <c r="F81" s="162" t="str">
        <f t="shared" si="253"/>
        <v>#REF!</v>
      </c>
      <c r="G81" s="161" t="str">
        <f t="shared" si="253"/>
        <v>#REF!</v>
      </c>
      <c r="H81" s="161" t="str">
        <f t="shared" si="253"/>
        <v>#REF!</v>
      </c>
      <c r="I81" s="163" t="str">
        <f t="shared" si="253"/>
        <v/>
      </c>
      <c r="J81" s="163" t="str">
        <f t="shared" si="253"/>
        <v/>
      </c>
      <c r="K81" s="163" t="str">
        <f t="shared" si="253"/>
        <v/>
      </c>
      <c r="L81" s="163" t="str">
        <f t="shared" si="253"/>
        <v/>
      </c>
      <c r="M81" s="163">
        <f t="shared" si="253"/>
        <v>1065.7</v>
      </c>
      <c r="N81" s="163">
        <f t="shared" si="253"/>
        <v>1127.454328</v>
      </c>
      <c r="O81" s="163">
        <f t="shared" si="253"/>
        <v>3191.675377</v>
      </c>
      <c r="P81" s="163">
        <f t="shared" si="253"/>
        <v>3258.461679</v>
      </c>
      <c r="Q81" s="163">
        <f t="shared" si="253"/>
        <v>3327.9157</v>
      </c>
      <c r="R81" s="163">
        <f t="shared" si="253"/>
        <v>3400.144</v>
      </c>
      <c r="S81" s="163">
        <f t="shared" si="253"/>
        <v>3475.257395</v>
      </c>
      <c r="T81" s="163">
        <f t="shared" si="253"/>
        <v>1153.371128</v>
      </c>
      <c r="U81" s="163">
        <f t="shared" si="253"/>
        <v>1234.605044</v>
      </c>
      <c r="V81" s="163">
        <f t="shared" si="253"/>
        <v>1319.083776</v>
      </c>
      <c r="W81" s="163">
        <f t="shared" si="253"/>
        <v>1406.936936</v>
      </c>
      <c r="X81" s="163">
        <f t="shared" si="253"/>
        <v>1498.299312</v>
      </c>
      <c r="Y81" s="15"/>
      <c r="Z81" s="15"/>
      <c r="AA81" s="15"/>
      <c r="AB81" s="163">
        <f t="shared" ref="AB81:AM81" si="254">AB31</f>
        <v>4304.347997</v>
      </c>
      <c r="AC81" s="163">
        <f t="shared" si="254"/>
        <v>4732.511337</v>
      </c>
      <c r="AD81" s="163">
        <f t="shared" si="254"/>
        <v>5177.77728</v>
      </c>
      <c r="AE81" s="163">
        <f t="shared" si="254"/>
        <v>5640.828973</v>
      </c>
      <c r="AF81" s="163">
        <f t="shared" si="254"/>
        <v>6122.376853</v>
      </c>
      <c r="AG81" s="163">
        <f t="shared" si="254"/>
        <v>6623.159733</v>
      </c>
      <c r="AH81" s="163">
        <f t="shared" si="254"/>
        <v>7143.945939</v>
      </c>
      <c r="AI81" s="163">
        <f t="shared" si="254"/>
        <v>7685.534485</v>
      </c>
      <c r="AJ81" s="163">
        <f t="shared" si="254"/>
        <v>8248.756302</v>
      </c>
      <c r="AK81" s="163">
        <f t="shared" si="254"/>
        <v>8834.475512</v>
      </c>
      <c r="AL81" s="163">
        <f t="shared" si="254"/>
        <v>9443.590753</v>
      </c>
      <c r="AM81" s="163">
        <f t="shared" si="254"/>
        <v>10077.03656</v>
      </c>
      <c r="AN81" s="15"/>
      <c r="AO81" s="15"/>
      <c r="AP81" s="15"/>
      <c r="AQ81" s="163">
        <f t="shared" ref="AQ81:BB81" si="255">AQ31</f>
        <v>10723.28209</v>
      </c>
      <c r="AR81" s="163">
        <f t="shared" si="255"/>
        <v>11383.81252</v>
      </c>
      <c r="AS81" s="163">
        <f t="shared" si="255"/>
        <v>12058.94362</v>
      </c>
      <c r="AT81" s="163">
        <f t="shared" si="255"/>
        <v>12748.99811</v>
      </c>
      <c r="AU81" s="163">
        <f t="shared" si="255"/>
        <v>13454.30588</v>
      </c>
      <c r="AV81" s="163">
        <f t="shared" si="255"/>
        <v>14175.2041</v>
      </c>
      <c r="AW81" s="163">
        <f t="shared" si="255"/>
        <v>14912.03737</v>
      </c>
      <c r="AX81" s="163">
        <f t="shared" si="255"/>
        <v>15665.15794</v>
      </c>
      <c r="AY81" s="163">
        <f t="shared" si="255"/>
        <v>16434.92582</v>
      </c>
      <c r="AZ81" s="163">
        <f t="shared" si="255"/>
        <v>17221.709</v>
      </c>
      <c r="BA81" s="163">
        <f t="shared" si="255"/>
        <v>18025.88359</v>
      </c>
      <c r="BB81" s="163">
        <f t="shared" si="255"/>
        <v>18847.83401</v>
      </c>
      <c r="BC81" s="15"/>
      <c r="BD81" s="15"/>
      <c r="BE81" s="15"/>
      <c r="BF81" s="163">
        <f t="shared" ref="BF81:BT81" si="256">BF31</f>
        <v>19675.07923</v>
      </c>
      <c r="BG81" s="163">
        <f t="shared" si="256"/>
        <v>20508.92102</v>
      </c>
      <c r="BH81" s="163">
        <f t="shared" si="256"/>
        <v>21349.41198</v>
      </c>
      <c r="BI81" s="163">
        <f t="shared" si="256"/>
        <v>22196.60513</v>
      </c>
      <c r="BJ81" s="163">
        <f t="shared" si="256"/>
        <v>23050.55392</v>
      </c>
      <c r="BK81" s="163">
        <f t="shared" si="256"/>
        <v>23911.31222</v>
      </c>
      <c r="BL81" s="163">
        <f t="shared" si="256"/>
        <v>24778.93433</v>
      </c>
      <c r="BM81" s="163">
        <f t="shared" si="256"/>
        <v>25653.47497</v>
      </c>
      <c r="BN81" s="163">
        <f t="shared" si="256"/>
        <v>26534.98933</v>
      </c>
      <c r="BO81" s="163">
        <f t="shared" si="256"/>
        <v>27423.533</v>
      </c>
      <c r="BP81" s="163">
        <f t="shared" si="256"/>
        <v>28319.16205</v>
      </c>
      <c r="BQ81" s="163">
        <f t="shared" si="256"/>
        <v>29221.93297</v>
      </c>
      <c r="BR81" s="163">
        <f t="shared" si="256"/>
        <v>30131.90271</v>
      </c>
      <c r="BS81" s="163">
        <f t="shared" si="256"/>
        <v>31049.12868</v>
      </c>
      <c r="BT81" s="163">
        <f t="shared" si="256"/>
        <v>31973.66874</v>
      </c>
      <c r="BU81" s="15"/>
      <c r="BV81" s="15"/>
    </row>
    <row r="82" ht="12.0" customHeight="1">
      <c r="A82" s="15"/>
      <c r="B82" s="53" t="s">
        <v>65</v>
      </c>
      <c r="C82" s="160" t="str">
        <f t="shared" ref="C82:X82" si="257">C80-C81</f>
        <v>#REF!</v>
      </c>
      <c r="D82" s="161" t="str">
        <f t="shared" si="257"/>
        <v>#REF!</v>
      </c>
      <c r="E82" s="161" t="str">
        <f t="shared" si="257"/>
        <v>#REF!</v>
      </c>
      <c r="F82" s="162" t="str">
        <f t="shared" si="257"/>
        <v>#REF!</v>
      </c>
      <c r="G82" s="161" t="str">
        <f t="shared" si="257"/>
        <v>#REF!</v>
      </c>
      <c r="H82" s="161" t="str">
        <f t="shared" si="257"/>
        <v>#REF!</v>
      </c>
      <c r="I82" s="163">
        <f t="shared" si="257"/>
        <v>0</v>
      </c>
      <c r="J82" s="163">
        <f t="shared" si="257"/>
        <v>0</v>
      </c>
      <c r="K82" s="163">
        <f t="shared" si="257"/>
        <v>0</v>
      </c>
      <c r="L82" s="163">
        <f t="shared" si="257"/>
        <v>0</v>
      </c>
      <c r="M82" s="163">
        <f t="shared" si="257"/>
        <v>1124.3</v>
      </c>
      <c r="N82" s="163">
        <f t="shared" si="257"/>
        <v>3121.023268</v>
      </c>
      <c r="O82" s="163">
        <f t="shared" si="257"/>
        <v>3197.503865</v>
      </c>
      <c r="P82" s="163">
        <f t="shared" si="257"/>
        <v>5356.927627</v>
      </c>
      <c r="Q82" s="163">
        <f t="shared" si="257"/>
        <v>7602.607644</v>
      </c>
      <c r="R82" s="163">
        <f t="shared" si="257"/>
        <v>9937.989346</v>
      </c>
      <c r="S82" s="163">
        <f t="shared" si="257"/>
        <v>12366.65579</v>
      </c>
      <c r="T82" s="163">
        <f t="shared" si="257"/>
        <v>17292.33314</v>
      </c>
      <c r="U82" s="163">
        <f t="shared" si="257"/>
        <v>19918.89642</v>
      </c>
      <c r="V82" s="163">
        <f t="shared" si="257"/>
        <v>22650.37543</v>
      </c>
      <c r="W82" s="163">
        <f t="shared" si="257"/>
        <v>25490.96093</v>
      </c>
      <c r="X82" s="163">
        <f t="shared" si="257"/>
        <v>28445.01108</v>
      </c>
      <c r="Y82" s="15"/>
      <c r="Z82" s="15"/>
      <c r="AA82" s="15"/>
      <c r="AB82" s="163">
        <f t="shared" ref="AB82:AM82" si="258">AB80-AB81</f>
        <v>28806.02121</v>
      </c>
      <c r="AC82" s="163">
        <f t="shared" si="258"/>
        <v>31671.42203</v>
      </c>
      <c r="AD82" s="163">
        <f t="shared" si="258"/>
        <v>34651.27872</v>
      </c>
      <c r="AE82" s="163">
        <f t="shared" si="258"/>
        <v>37750.16313</v>
      </c>
      <c r="AF82" s="163">
        <f t="shared" si="258"/>
        <v>40972.82971</v>
      </c>
      <c r="AG82" s="163">
        <f t="shared" si="258"/>
        <v>44324.22283</v>
      </c>
      <c r="AH82" s="163">
        <f t="shared" si="258"/>
        <v>47809.48436</v>
      </c>
      <c r="AI82" s="163">
        <f t="shared" si="258"/>
        <v>51433.96155</v>
      </c>
      <c r="AJ82" s="163">
        <f t="shared" si="258"/>
        <v>55203.21525</v>
      </c>
      <c r="AK82" s="163">
        <f t="shared" si="258"/>
        <v>59123.02843</v>
      </c>
      <c r="AL82" s="163">
        <f t="shared" si="258"/>
        <v>63199.41504</v>
      </c>
      <c r="AM82" s="163">
        <f t="shared" si="258"/>
        <v>67438.62928</v>
      </c>
      <c r="AN82" s="15"/>
      <c r="AO82" s="15"/>
      <c r="AP82" s="15"/>
      <c r="AQ82" s="163">
        <f t="shared" ref="AQ82:BB82" si="259">AQ80-AQ81</f>
        <v>71763.50321</v>
      </c>
      <c r="AR82" s="163">
        <f t="shared" si="259"/>
        <v>76183.9761</v>
      </c>
      <c r="AS82" s="163">
        <f t="shared" si="259"/>
        <v>80702.16112</v>
      </c>
      <c r="AT82" s="163">
        <f t="shared" si="259"/>
        <v>85320.21814</v>
      </c>
      <c r="AU82" s="163">
        <f t="shared" si="259"/>
        <v>90040.35476</v>
      </c>
      <c r="AV82" s="163">
        <f t="shared" si="259"/>
        <v>94864.82742</v>
      </c>
      <c r="AW82" s="163">
        <f t="shared" si="259"/>
        <v>99795.94239</v>
      </c>
      <c r="AX82" s="163">
        <f t="shared" si="259"/>
        <v>104836.057</v>
      </c>
      <c r="AY82" s="163">
        <f t="shared" si="259"/>
        <v>109987.5805</v>
      </c>
      <c r="AZ82" s="163">
        <f t="shared" si="259"/>
        <v>115252.9756</v>
      </c>
      <c r="BA82" s="163">
        <f t="shared" si="259"/>
        <v>120634.7594</v>
      </c>
      <c r="BB82" s="163">
        <f t="shared" si="259"/>
        <v>126135.5045</v>
      </c>
      <c r="BC82" s="15"/>
      <c r="BD82" s="15"/>
      <c r="BE82" s="15"/>
      <c r="BF82" s="163">
        <f t="shared" ref="BF82:BT82" si="260">BF80-BF81</f>
        <v>131671.6841</v>
      </c>
      <c r="BG82" s="163">
        <f t="shared" si="260"/>
        <v>137252.0099</v>
      </c>
      <c r="BH82" s="163">
        <f t="shared" si="260"/>
        <v>142876.834</v>
      </c>
      <c r="BI82" s="163">
        <f t="shared" si="260"/>
        <v>148546.5113</v>
      </c>
      <c r="BJ82" s="163">
        <f t="shared" si="260"/>
        <v>154261.3993</v>
      </c>
      <c r="BK82" s="163">
        <f t="shared" si="260"/>
        <v>160021.8587</v>
      </c>
      <c r="BL82" s="163">
        <f t="shared" si="260"/>
        <v>165828.2528</v>
      </c>
      <c r="BM82" s="163">
        <f t="shared" si="260"/>
        <v>171680.9479</v>
      </c>
      <c r="BN82" s="163">
        <f t="shared" si="260"/>
        <v>177580.3132</v>
      </c>
      <c r="BO82" s="163">
        <f t="shared" si="260"/>
        <v>183526.7209</v>
      </c>
      <c r="BP82" s="163">
        <f t="shared" si="260"/>
        <v>189520.546</v>
      </c>
      <c r="BQ82" s="163">
        <f t="shared" si="260"/>
        <v>195562.1668</v>
      </c>
      <c r="BR82" s="163">
        <f t="shared" si="260"/>
        <v>201651.9643</v>
      </c>
      <c r="BS82" s="163">
        <f t="shared" si="260"/>
        <v>207790.3227</v>
      </c>
      <c r="BT82" s="163">
        <f t="shared" si="260"/>
        <v>213977.6292</v>
      </c>
      <c r="BU82" s="15"/>
      <c r="BV82" s="15"/>
    </row>
    <row r="83" ht="11.25" customHeight="1">
      <c r="A83" s="15"/>
      <c r="B83" s="53" t="s">
        <v>66</v>
      </c>
      <c r="C83" s="160"/>
      <c r="D83" s="164"/>
      <c r="E83" s="164"/>
      <c r="F83" s="165"/>
      <c r="G83" s="164"/>
      <c r="H83" s="164"/>
      <c r="I83" s="52">
        <f t="shared" ref="I83:X83" si="261">I57</f>
        <v>1666.666667</v>
      </c>
      <c r="J83" s="52">
        <f t="shared" si="261"/>
        <v>1666.666667</v>
      </c>
      <c r="K83" s="52">
        <f t="shared" si="261"/>
        <v>1666.666667</v>
      </c>
      <c r="L83" s="52">
        <f t="shared" si="261"/>
        <v>1666.666667</v>
      </c>
      <c r="M83" s="52">
        <f t="shared" si="261"/>
        <v>7854.166667</v>
      </c>
      <c r="N83" s="52">
        <f t="shared" si="261"/>
        <v>8529.166667</v>
      </c>
      <c r="O83" s="52">
        <f t="shared" si="261"/>
        <v>8529.166667</v>
      </c>
      <c r="P83" s="52">
        <f t="shared" si="261"/>
        <v>8529.166667</v>
      </c>
      <c r="Q83" s="52">
        <f t="shared" si="261"/>
        <v>8529.166667</v>
      </c>
      <c r="R83" s="52">
        <f t="shared" si="261"/>
        <v>12129.16667</v>
      </c>
      <c r="S83" s="52">
        <f t="shared" si="261"/>
        <v>12129.16667</v>
      </c>
      <c r="T83" s="52">
        <f t="shared" si="261"/>
        <v>12129.16667</v>
      </c>
      <c r="U83" s="52">
        <f t="shared" si="261"/>
        <v>10462.5</v>
      </c>
      <c r="V83" s="52">
        <f t="shared" si="261"/>
        <v>10462.5</v>
      </c>
      <c r="W83" s="52">
        <f t="shared" si="261"/>
        <v>10462.5</v>
      </c>
      <c r="X83" s="52">
        <f t="shared" si="261"/>
        <v>10462.5</v>
      </c>
      <c r="Y83" s="15"/>
      <c r="Z83" s="15"/>
      <c r="AA83" s="15"/>
      <c r="AB83" s="52">
        <f t="shared" ref="AB83:AM83" si="262">AB57</f>
        <v>11812.5</v>
      </c>
      <c r="AC83" s="52">
        <f t="shared" si="262"/>
        <v>11812.5</v>
      </c>
      <c r="AD83" s="52">
        <f t="shared" si="262"/>
        <v>11812.5</v>
      </c>
      <c r="AE83" s="52">
        <f t="shared" si="262"/>
        <v>11812.5</v>
      </c>
      <c r="AF83" s="52">
        <f t="shared" si="262"/>
        <v>11812.5</v>
      </c>
      <c r="AG83" s="52">
        <f t="shared" si="262"/>
        <v>14062.5</v>
      </c>
      <c r="AH83" s="52">
        <f t="shared" si="262"/>
        <v>14062.5</v>
      </c>
      <c r="AI83" s="52">
        <f t="shared" si="262"/>
        <v>14062.5</v>
      </c>
      <c r="AJ83" s="52">
        <f t="shared" si="262"/>
        <v>14062.5</v>
      </c>
      <c r="AK83" s="52">
        <f t="shared" si="262"/>
        <v>14062.5</v>
      </c>
      <c r="AL83" s="52">
        <f t="shared" si="262"/>
        <v>14062.5</v>
      </c>
      <c r="AM83" s="52">
        <f t="shared" si="262"/>
        <v>14062.5</v>
      </c>
      <c r="AN83" s="15"/>
      <c r="AO83" s="15"/>
      <c r="AP83" s="15"/>
      <c r="AQ83" s="52">
        <f t="shared" ref="AQ83:BB83" si="263">AQ57</f>
        <v>15412.5</v>
      </c>
      <c r="AR83" s="52">
        <f t="shared" si="263"/>
        <v>15412.5</v>
      </c>
      <c r="AS83" s="52">
        <f t="shared" si="263"/>
        <v>15412.5</v>
      </c>
      <c r="AT83" s="52">
        <f t="shared" si="263"/>
        <v>15412.5</v>
      </c>
      <c r="AU83" s="52">
        <f t="shared" si="263"/>
        <v>15412.5</v>
      </c>
      <c r="AV83" s="52">
        <f t="shared" si="263"/>
        <v>15412.5</v>
      </c>
      <c r="AW83" s="52">
        <f t="shared" si="263"/>
        <v>15412.5</v>
      </c>
      <c r="AX83" s="52">
        <f t="shared" si="263"/>
        <v>15412.5</v>
      </c>
      <c r="AY83" s="52">
        <f t="shared" si="263"/>
        <v>15412.5</v>
      </c>
      <c r="AZ83" s="52">
        <f t="shared" si="263"/>
        <v>15412.5</v>
      </c>
      <c r="BA83" s="52">
        <f t="shared" si="263"/>
        <v>15412.5</v>
      </c>
      <c r="BB83" s="52">
        <f t="shared" si="263"/>
        <v>15412.5</v>
      </c>
      <c r="BC83" s="15"/>
      <c r="BD83" s="15"/>
      <c r="BE83" s="15"/>
      <c r="BF83" s="52">
        <f t="shared" ref="BF83:BT83" si="264">BF57</f>
        <v>15412.5</v>
      </c>
      <c r="BG83" s="52">
        <f t="shared" si="264"/>
        <v>15412.5</v>
      </c>
      <c r="BH83" s="52">
        <f t="shared" si="264"/>
        <v>15412.5</v>
      </c>
      <c r="BI83" s="52">
        <f t="shared" si="264"/>
        <v>15412.5</v>
      </c>
      <c r="BJ83" s="52">
        <f t="shared" si="264"/>
        <v>15412.5</v>
      </c>
      <c r="BK83" s="52">
        <f t="shared" si="264"/>
        <v>15412.5</v>
      </c>
      <c r="BL83" s="52">
        <f t="shared" si="264"/>
        <v>15412.5</v>
      </c>
      <c r="BM83" s="52">
        <f t="shared" si="264"/>
        <v>15412.5</v>
      </c>
      <c r="BN83" s="52">
        <f t="shared" si="264"/>
        <v>15412.5</v>
      </c>
      <c r="BO83" s="52">
        <f t="shared" si="264"/>
        <v>15412.5</v>
      </c>
      <c r="BP83" s="52">
        <f t="shared" si="264"/>
        <v>15412.5</v>
      </c>
      <c r="BQ83" s="52">
        <f t="shared" si="264"/>
        <v>15412.5</v>
      </c>
      <c r="BR83" s="52">
        <f t="shared" si="264"/>
        <v>15412.5</v>
      </c>
      <c r="BS83" s="52">
        <f t="shared" si="264"/>
        <v>15412.5</v>
      </c>
      <c r="BT83" s="52">
        <f t="shared" si="264"/>
        <v>15412.5</v>
      </c>
      <c r="BU83" s="15"/>
      <c r="BV83" s="15"/>
    </row>
    <row r="84" ht="11.25" customHeight="1">
      <c r="A84" s="15"/>
      <c r="B84" s="53" t="s">
        <v>53</v>
      </c>
      <c r="C84" s="108"/>
      <c r="D84" s="71"/>
      <c r="E84" s="71"/>
      <c r="F84" s="166"/>
      <c r="G84" s="71"/>
      <c r="H84" s="71"/>
      <c r="I84" s="163">
        <f t="shared" ref="I84:X84" si="265">I63+I74</f>
        <v>100</v>
      </c>
      <c r="J84" s="163">
        <f t="shared" si="265"/>
        <v>100</v>
      </c>
      <c r="K84" s="163">
        <f t="shared" si="265"/>
        <v>100</v>
      </c>
      <c r="L84" s="163">
        <f t="shared" si="265"/>
        <v>100</v>
      </c>
      <c r="M84" s="163">
        <f t="shared" si="265"/>
        <v>1945</v>
      </c>
      <c r="N84" s="163">
        <f t="shared" si="265"/>
        <v>1949.888949</v>
      </c>
      <c r="O84" s="163">
        <f t="shared" si="265"/>
        <v>1954.797815</v>
      </c>
      <c r="P84" s="163">
        <f t="shared" si="265"/>
        <v>1959.726681</v>
      </c>
      <c r="Q84" s="163">
        <f t="shared" si="265"/>
        <v>1964.675628</v>
      </c>
      <c r="R84" s="163">
        <f t="shared" si="265"/>
        <v>1969.644738</v>
      </c>
      <c r="S84" s="163">
        <f t="shared" si="265"/>
        <v>1974.634092</v>
      </c>
      <c r="T84" s="163">
        <f t="shared" si="265"/>
        <v>1979.643773</v>
      </c>
      <c r="U84" s="163">
        <f t="shared" si="265"/>
        <v>1984.673865</v>
      </c>
      <c r="V84" s="163">
        <f t="shared" si="265"/>
        <v>1989.72445</v>
      </c>
      <c r="W84" s="163">
        <f t="shared" si="265"/>
        <v>1994.795611</v>
      </c>
      <c r="X84" s="163">
        <f t="shared" si="265"/>
        <v>1999.887433</v>
      </c>
      <c r="Y84" s="15"/>
      <c r="Z84" s="15"/>
      <c r="AA84" s="15"/>
      <c r="AB84" s="163">
        <f t="shared" ref="AB84:AM84" si="266">AB63+AB74</f>
        <v>2022.632904</v>
      </c>
      <c r="AC84" s="163">
        <f t="shared" si="266"/>
        <v>2029.85</v>
      </c>
      <c r="AD84" s="163">
        <f t="shared" si="266"/>
        <v>2037.094136</v>
      </c>
      <c r="AE84" s="163">
        <f t="shared" si="266"/>
        <v>2044.365417</v>
      </c>
      <c r="AF84" s="163">
        <f t="shared" si="266"/>
        <v>2051.663947</v>
      </c>
      <c r="AG84" s="163">
        <f t="shared" si="266"/>
        <v>2058.989833</v>
      </c>
      <c r="AH84" s="163">
        <f t="shared" si="266"/>
        <v>2066.34318</v>
      </c>
      <c r="AI84" s="163">
        <f t="shared" si="266"/>
        <v>2073.724094</v>
      </c>
      <c r="AJ84" s="163">
        <f t="shared" si="266"/>
        <v>2081.132683</v>
      </c>
      <c r="AK84" s="163">
        <f t="shared" si="266"/>
        <v>2088.569053</v>
      </c>
      <c r="AL84" s="163">
        <f t="shared" si="266"/>
        <v>2096.033311</v>
      </c>
      <c r="AM84" s="163">
        <f t="shared" si="266"/>
        <v>2103.525566</v>
      </c>
      <c r="AN84" s="15"/>
      <c r="AO84" s="15"/>
      <c r="AP84" s="15"/>
      <c r="AQ84" s="163">
        <f t="shared" ref="AQ84:BB84" si="267">AQ63+AQ74</f>
        <v>2103.525566</v>
      </c>
      <c r="AR84" s="163">
        <f t="shared" si="267"/>
        <v>2111.045926</v>
      </c>
      <c r="AS84" s="163">
        <f t="shared" si="267"/>
        <v>2118.5945</v>
      </c>
      <c r="AT84" s="163">
        <f t="shared" si="267"/>
        <v>2126.171397</v>
      </c>
      <c r="AU84" s="163">
        <f t="shared" si="267"/>
        <v>2133.776727</v>
      </c>
      <c r="AV84" s="163">
        <f t="shared" si="267"/>
        <v>2141.410599</v>
      </c>
      <c r="AW84" s="163">
        <f t="shared" si="267"/>
        <v>2149.073125</v>
      </c>
      <c r="AX84" s="163">
        <f t="shared" si="267"/>
        <v>2156.764416</v>
      </c>
      <c r="AY84" s="163">
        <f t="shared" si="267"/>
        <v>2164.484582</v>
      </c>
      <c r="AZ84" s="163">
        <f t="shared" si="267"/>
        <v>2172.233736</v>
      </c>
      <c r="BA84" s="163">
        <f t="shared" si="267"/>
        <v>2180.01199</v>
      </c>
      <c r="BB84" s="163">
        <f t="shared" si="267"/>
        <v>2187.819456</v>
      </c>
      <c r="BC84" s="15"/>
      <c r="BD84" s="15"/>
      <c r="BE84" s="15"/>
      <c r="BF84" s="163">
        <f t="shared" ref="BF84:BT84" si="268">BF63+BF74</f>
        <v>2195.656248</v>
      </c>
      <c r="BG84" s="163">
        <f t="shared" si="268"/>
        <v>2203.52248</v>
      </c>
      <c r="BH84" s="163">
        <f t="shared" si="268"/>
        <v>2211.418265</v>
      </c>
      <c r="BI84" s="163">
        <f t="shared" si="268"/>
        <v>2219.343718</v>
      </c>
      <c r="BJ84" s="163">
        <f t="shared" si="268"/>
        <v>2227.298955</v>
      </c>
      <c r="BK84" s="163">
        <f t="shared" si="268"/>
        <v>2235.284089</v>
      </c>
      <c r="BL84" s="163">
        <f t="shared" si="268"/>
        <v>2243.299239</v>
      </c>
      <c r="BM84" s="163">
        <f t="shared" si="268"/>
        <v>2251.344519</v>
      </c>
      <c r="BN84" s="163">
        <f t="shared" si="268"/>
        <v>2259.420046</v>
      </c>
      <c r="BO84" s="163">
        <f t="shared" si="268"/>
        <v>2267.525938</v>
      </c>
      <c r="BP84" s="163">
        <f t="shared" si="268"/>
        <v>2275.662313</v>
      </c>
      <c r="BQ84" s="163">
        <f t="shared" si="268"/>
        <v>2283.829289</v>
      </c>
      <c r="BR84" s="163">
        <f t="shared" si="268"/>
        <v>2292.026984</v>
      </c>
      <c r="BS84" s="163">
        <f t="shared" si="268"/>
        <v>2300.255517</v>
      </c>
      <c r="BT84" s="163">
        <f t="shared" si="268"/>
        <v>2308.515009</v>
      </c>
      <c r="BU84" s="15"/>
      <c r="BV84" s="15"/>
    </row>
    <row r="85" ht="12.0" customHeight="1">
      <c r="A85" s="15"/>
      <c r="B85" s="167" t="s">
        <v>67</v>
      </c>
      <c r="C85" s="168" t="str">
        <f t="shared" ref="C85:H85" si="269">C82-#REF!</f>
        <v>#REF!</v>
      </c>
      <c r="D85" s="169" t="str">
        <f t="shared" si="269"/>
        <v>#REF!</v>
      </c>
      <c r="E85" s="169" t="str">
        <f t="shared" si="269"/>
        <v>#REF!</v>
      </c>
      <c r="F85" s="170" t="str">
        <f t="shared" si="269"/>
        <v>#REF!</v>
      </c>
      <c r="G85" s="169" t="str">
        <f t="shared" si="269"/>
        <v>#REF!</v>
      </c>
      <c r="H85" s="169" t="str">
        <f t="shared" si="269"/>
        <v>#REF!</v>
      </c>
      <c r="I85" s="171">
        <f t="shared" ref="I85:X85" si="270">I80-I81-I83-I84</f>
        <v>-1766.666667</v>
      </c>
      <c r="J85" s="171">
        <f t="shared" si="270"/>
        <v>-1766.666667</v>
      </c>
      <c r="K85" s="171">
        <f t="shared" si="270"/>
        <v>-1766.666667</v>
      </c>
      <c r="L85" s="171">
        <f t="shared" si="270"/>
        <v>-1766.666667</v>
      </c>
      <c r="M85" s="171">
        <f t="shared" si="270"/>
        <v>-8674.866667</v>
      </c>
      <c r="N85" s="171">
        <f t="shared" si="270"/>
        <v>-7358.032347</v>
      </c>
      <c r="O85" s="171">
        <f t="shared" si="270"/>
        <v>-7286.460617</v>
      </c>
      <c r="P85" s="171">
        <f t="shared" si="270"/>
        <v>-5131.965721</v>
      </c>
      <c r="Q85" s="171">
        <f t="shared" si="270"/>
        <v>-2891.234651</v>
      </c>
      <c r="R85" s="171">
        <f t="shared" si="270"/>
        <v>-4160.822059</v>
      </c>
      <c r="S85" s="171">
        <f t="shared" si="270"/>
        <v>-1737.144973</v>
      </c>
      <c r="T85" s="171">
        <f t="shared" si="270"/>
        <v>3183.522699</v>
      </c>
      <c r="U85" s="171">
        <f t="shared" si="270"/>
        <v>7471.722556</v>
      </c>
      <c r="V85" s="171">
        <f t="shared" si="270"/>
        <v>10198.15098</v>
      </c>
      <c r="W85" s="171">
        <f t="shared" si="270"/>
        <v>13033.66532</v>
      </c>
      <c r="X85" s="171">
        <f t="shared" si="270"/>
        <v>15982.62365</v>
      </c>
      <c r="Y85" s="15"/>
      <c r="Z85" s="15"/>
      <c r="AA85" s="15"/>
      <c r="AB85" s="171">
        <f t="shared" ref="AB85:AM85" si="271">AB80-AB81-AB83-AB84</f>
        <v>14970.88831</v>
      </c>
      <c r="AC85" s="171">
        <f t="shared" si="271"/>
        <v>17829.07203</v>
      </c>
      <c r="AD85" s="171">
        <f t="shared" si="271"/>
        <v>20801.68458</v>
      </c>
      <c r="AE85" s="171">
        <f t="shared" si="271"/>
        <v>23893.29771</v>
      </c>
      <c r="AF85" s="171">
        <f t="shared" si="271"/>
        <v>27108.66576</v>
      </c>
      <c r="AG85" s="171">
        <f t="shared" si="271"/>
        <v>28202.733</v>
      </c>
      <c r="AH85" s="171">
        <f t="shared" si="271"/>
        <v>31680.64118</v>
      </c>
      <c r="AI85" s="171">
        <f t="shared" si="271"/>
        <v>35297.73746</v>
      </c>
      <c r="AJ85" s="171">
        <f t="shared" si="271"/>
        <v>39059.58257</v>
      </c>
      <c r="AK85" s="171">
        <f t="shared" si="271"/>
        <v>42971.95937</v>
      </c>
      <c r="AL85" s="171">
        <f t="shared" si="271"/>
        <v>47040.88173</v>
      </c>
      <c r="AM85" s="171">
        <f t="shared" si="271"/>
        <v>51272.60371</v>
      </c>
      <c r="AN85" s="15"/>
      <c r="AO85" s="15"/>
      <c r="AP85" s="15"/>
      <c r="AQ85" s="171">
        <f t="shared" ref="AQ85:BB85" si="272">AQ80-AQ81-AQ83-AQ84</f>
        <v>54247.47764</v>
      </c>
      <c r="AR85" s="171">
        <f t="shared" si="272"/>
        <v>58660.43018</v>
      </c>
      <c r="AS85" s="171">
        <f t="shared" si="272"/>
        <v>63171.06662</v>
      </c>
      <c r="AT85" s="171">
        <f t="shared" si="272"/>
        <v>67781.54674</v>
      </c>
      <c r="AU85" s="171">
        <f t="shared" si="272"/>
        <v>72494.07804</v>
      </c>
      <c r="AV85" s="171">
        <f t="shared" si="272"/>
        <v>77310.91682</v>
      </c>
      <c r="AW85" s="171">
        <f t="shared" si="272"/>
        <v>82234.36927</v>
      </c>
      <c r="AX85" s="171">
        <f t="shared" si="272"/>
        <v>87266.79254</v>
      </c>
      <c r="AY85" s="171">
        <f t="shared" si="272"/>
        <v>92410.59589</v>
      </c>
      <c r="AZ85" s="171">
        <f t="shared" si="272"/>
        <v>97668.24186</v>
      </c>
      <c r="BA85" s="171">
        <f t="shared" si="272"/>
        <v>103042.2474</v>
      </c>
      <c r="BB85" s="171">
        <f t="shared" si="272"/>
        <v>108535.1851</v>
      </c>
      <c r="BC85" s="15"/>
      <c r="BD85" s="15"/>
      <c r="BE85" s="15"/>
      <c r="BF85" s="171">
        <f t="shared" ref="BF85:BT85" si="273">BF80-BF81-BF83-BF84</f>
        <v>114063.5278</v>
      </c>
      <c r="BG85" s="171">
        <f t="shared" si="273"/>
        <v>119635.9874</v>
      </c>
      <c r="BH85" s="171">
        <f t="shared" si="273"/>
        <v>125252.9158</v>
      </c>
      <c r="BI85" s="171">
        <f t="shared" si="273"/>
        <v>130914.6676</v>
      </c>
      <c r="BJ85" s="171">
        <f t="shared" si="273"/>
        <v>136621.6004</v>
      </c>
      <c r="BK85" s="171">
        <f t="shared" si="273"/>
        <v>142374.0746</v>
      </c>
      <c r="BL85" s="171">
        <f t="shared" si="273"/>
        <v>148172.4536</v>
      </c>
      <c r="BM85" s="171">
        <f t="shared" si="273"/>
        <v>154017.1034</v>
      </c>
      <c r="BN85" s="171">
        <f t="shared" si="273"/>
        <v>159908.3932</v>
      </c>
      <c r="BO85" s="171">
        <f t="shared" si="273"/>
        <v>165846.6949</v>
      </c>
      <c r="BP85" s="171">
        <f t="shared" si="273"/>
        <v>171832.3837</v>
      </c>
      <c r="BQ85" s="171">
        <f t="shared" si="273"/>
        <v>177865.8375</v>
      </c>
      <c r="BR85" s="171">
        <f t="shared" si="273"/>
        <v>183947.4373</v>
      </c>
      <c r="BS85" s="171">
        <f t="shared" si="273"/>
        <v>190077.5672</v>
      </c>
      <c r="BT85" s="171">
        <f t="shared" si="273"/>
        <v>196256.6142</v>
      </c>
      <c r="BU85" s="15"/>
      <c r="BV85" s="15"/>
    </row>
    <row r="86" ht="12.0" customHeight="1">
      <c r="A86" s="15"/>
      <c r="B86" s="53" t="s">
        <v>68</v>
      </c>
      <c r="C86" s="108"/>
      <c r="D86" s="172"/>
      <c r="E86" s="172"/>
      <c r="F86" s="173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>
        <f t="shared" ref="S86:X86" si="274">+S85/S80</f>
        <v>-0.109654999</v>
      </c>
      <c r="T86" s="172">
        <f t="shared" si="274"/>
        <v>0.1725888398</v>
      </c>
      <c r="U86" s="172">
        <f t="shared" si="274"/>
        <v>0.353214458</v>
      </c>
      <c r="V86" s="172">
        <f t="shared" si="274"/>
        <v>0.425464375</v>
      </c>
      <c r="W86" s="172">
        <f t="shared" si="274"/>
        <v>0.4845607409</v>
      </c>
      <c r="X86" s="172">
        <f t="shared" si="274"/>
        <v>0.5337627483</v>
      </c>
      <c r="Y86" s="15"/>
      <c r="Z86" s="15"/>
      <c r="AA86" s="15"/>
      <c r="AB86" s="172">
        <f t="shared" ref="AB86:AM86" si="275">+AB85/AB80</f>
        <v>0.4521510531</v>
      </c>
      <c r="AC86" s="172">
        <f t="shared" si="275"/>
        <v>0.4897567482</v>
      </c>
      <c r="AD86" s="172">
        <f t="shared" si="275"/>
        <v>0.5222741052</v>
      </c>
      <c r="AE86" s="172">
        <f t="shared" si="275"/>
        <v>0.5506511041</v>
      </c>
      <c r="AF86" s="172">
        <f t="shared" si="275"/>
        <v>0.5756141174</v>
      </c>
      <c r="AG86" s="172">
        <f t="shared" si="275"/>
        <v>0.5535658866</v>
      </c>
      <c r="AH86" s="172">
        <f t="shared" si="275"/>
        <v>0.5764997928</v>
      </c>
      <c r="AI86" s="172">
        <f t="shared" si="275"/>
        <v>0.5970574823</v>
      </c>
      <c r="AJ86" s="172">
        <f t="shared" si="275"/>
        <v>0.6155771304</v>
      </c>
      <c r="AK86" s="172">
        <f t="shared" si="275"/>
        <v>0.6323357522</v>
      </c>
      <c r="AL86" s="172">
        <f t="shared" si="275"/>
        <v>0.6475624352</v>
      </c>
      <c r="AM86" s="172">
        <f t="shared" si="275"/>
        <v>0.6614482783</v>
      </c>
      <c r="AN86" s="15"/>
      <c r="AO86" s="15"/>
      <c r="AP86" s="15"/>
      <c r="AQ86" s="172">
        <f t="shared" ref="AQ86:BB86" si="276">+AQ85/AQ80</f>
        <v>0.6576505248</v>
      </c>
      <c r="AR86" s="172">
        <f t="shared" si="276"/>
        <v>0.6698859375</v>
      </c>
      <c r="AS86" s="172">
        <f t="shared" si="276"/>
        <v>0.6810081316</v>
      </c>
      <c r="AT86" s="172">
        <f t="shared" si="276"/>
        <v>0.6911602777</v>
      </c>
      <c r="AU86" s="172">
        <f t="shared" si="276"/>
        <v>0.7004620101</v>
      </c>
      <c r="AV86" s="172">
        <f t="shared" si="276"/>
        <v>0.7090140726</v>
      </c>
      <c r="AW86" s="172">
        <f t="shared" si="276"/>
        <v>0.7169019055</v>
      </c>
      <c r="AX86" s="172">
        <f t="shared" si="276"/>
        <v>0.7241984458</v>
      </c>
      <c r="AY86" s="172">
        <f t="shared" si="276"/>
        <v>0.7309663335</v>
      </c>
      <c r="AZ86" s="172">
        <f t="shared" si="276"/>
        <v>0.7372596671</v>
      </c>
      <c r="BA86" s="172">
        <f t="shared" si="276"/>
        <v>0.7431254117</v>
      </c>
      <c r="BB86" s="172">
        <f t="shared" si="276"/>
        <v>0.7486045374</v>
      </c>
      <c r="BC86" s="15"/>
      <c r="BD86" s="15"/>
      <c r="BE86" s="15"/>
      <c r="BF86" s="172">
        <f t="shared" ref="BF86:BT86" si="277">+BF85/BF80</f>
        <v>0.7536568694</v>
      </c>
      <c r="BG86" s="172">
        <f t="shared" si="277"/>
        <v>0.7583372304</v>
      </c>
      <c r="BH86" s="172">
        <f t="shared" si="277"/>
        <v>0.7626851299</v>
      </c>
      <c r="BI86" s="172">
        <f t="shared" si="277"/>
        <v>0.7667346732</v>
      </c>
      <c r="BJ86" s="172">
        <f t="shared" si="277"/>
        <v>0.7705154552</v>
      </c>
      <c r="BK86" s="172">
        <f t="shared" si="277"/>
        <v>0.774053282</v>
      </c>
      <c r="BL86" s="172">
        <f t="shared" si="277"/>
        <v>0.7773707581</v>
      </c>
      <c r="BM86" s="172">
        <f t="shared" si="277"/>
        <v>0.7804877686</v>
      </c>
      <c r="BN86" s="172">
        <f t="shared" si="277"/>
        <v>0.7834218756</v>
      </c>
      <c r="BO86" s="172">
        <f t="shared" si="277"/>
        <v>0.7861886482</v>
      </c>
      <c r="BP86" s="172">
        <f t="shared" si="277"/>
        <v>0.7888019371</v>
      </c>
      <c r="BQ86" s="172">
        <f t="shared" si="277"/>
        <v>0.7912741057</v>
      </c>
      <c r="BR86" s="172">
        <f t="shared" si="277"/>
        <v>0.793616224</v>
      </c>
      <c r="BS86" s="172">
        <f t="shared" si="277"/>
        <v>0.7958382339</v>
      </c>
      <c r="BT86" s="172">
        <f t="shared" si="277"/>
        <v>0.7979490893</v>
      </c>
      <c r="BU86" s="15"/>
      <c r="BV86" s="15"/>
    </row>
    <row r="87" ht="12.0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</row>
    <row r="88" ht="12.0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</row>
    <row r="89" ht="12.0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</row>
    <row r="90" ht="12.0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</row>
    <row r="91" ht="12.0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</row>
    <row r="92" ht="12.0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74" t="s">
        <v>69</v>
      </c>
      <c r="P92" s="174" t="s">
        <v>70</v>
      </c>
      <c r="Q92" s="174" t="s">
        <v>71</v>
      </c>
      <c r="R92" s="175" t="s">
        <v>72</v>
      </c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</row>
    <row r="93" ht="12.0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27" t="str">
        <f>B36</f>
        <v>Subcontrata desarrollo tecnico</v>
      </c>
      <c r="O93" s="176">
        <v>20000.0</v>
      </c>
      <c r="P93" s="176">
        <v>30000.0</v>
      </c>
      <c r="Q93" s="177">
        <f>P93*0.8</f>
        <v>24000</v>
      </c>
      <c r="R93" s="178">
        <f t="shared" ref="R93:R101" si="278">+Q93/12</f>
        <v>2000</v>
      </c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</row>
    <row r="94" ht="12.0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27" t="s">
        <v>39</v>
      </c>
      <c r="O94" s="176">
        <f t="shared" ref="O94:O101" si="279">P94*1.35</f>
        <v>33750</v>
      </c>
      <c r="P94" s="176">
        <v>25000.0</v>
      </c>
      <c r="Q94" s="179" t="str">
        <f t="shared" ref="Q94:Q101" si="280">P94/(1+VLOOKUP(P94,#REF!,4,1))*(1-VLOOKUP(P94,#REF!,4,1))</f>
        <v>#REF!</v>
      </c>
      <c r="R94" s="178" t="str">
        <f t="shared" si="278"/>
        <v>#REF!</v>
      </c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</row>
    <row r="95" ht="12.0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27" t="s">
        <v>40</v>
      </c>
      <c r="O95" s="176">
        <f t="shared" si="279"/>
        <v>40500</v>
      </c>
      <c r="P95" s="176">
        <v>30000.0</v>
      </c>
      <c r="Q95" s="179" t="str">
        <f t="shared" si="280"/>
        <v>#REF!</v>
      </c>
      <c r="R95" s="178" t="str">
        <f t="shared" si="278"/>
        <v>#REF!</v>
      </c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</row>
    <row r="96" ht="12.0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27" t="s">
        <v>41</v>
      </c>
      <c r="O96" s="176">
        <f t="shared" si="279"/>
        <v>27000</v>
      </c>
      <c r="P96" s="176">
        <v>20000.0</v>
      </c>
      <c r="Q96" s="179" t="str">
        <f t="shared" si="280"/>
        <v>#REF!</v>
      </c>
      <c r="R96" s="178" t="str">
        <f t="shared" si="278"/>
        <v>#REF!</v>
      </c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</row>
    <row r="97" ht="12.0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27" t="s">
        <v>42</v>
      </c>
      <c r="O97" s="176">
        <f t="shared" si="279"/>
        <v>31050</v>
      </c>
      <c r="P97" s="176">
        <v>23000.0</v>
      </c>
      <c r="Q97" s="179" t="str">
        <f t="shared" si="280"/>
        <v>#REF!</v>
      </c>
      <c r="R97" s="178" t="str">
        <f t="shared" si="278"/>
        <v>#REF!</v>
      </c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</row>
    <row r="98" ht="12.0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27" t="s">
        <v>43</v>
      </c>
      <c r="O98" s="176">
        <f t="shared" si="279"/>
        <v>24300</v>
      </c>
      <c r="P98" s="176">
        <v>18000.0</v>
      </c>
      <c r="Q98" s="180" t="str">
        <f t="shared" si="280"/>
        <v>#REF!</v>
      </c>
      <c r="R98" s="178" t="str">
        <f t="shared" si="278"/>
        <v>#REF!</v>
      </c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</row>
    <row r="99" ht="12.0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27" t="s">
        <v>44</v>
      </c>
      <c r="O99" s="176">
        <f t="shared" si="279"/>
        <v>16200</v>
      </c>
      <c r="P99" s="176">
        <v>12000.0</v>
      </c>
      <c r="Q99" s="180" t="str">
        <f t="shared" si="280"/>
        <v>#REF!</v>
      </c>
      <c r="R99" s="178" t="str">
        <f t="shared" si="278"/>
        <v>#REF!</v>
      </c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</row>
    <row r="100" ht="12.0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27" t="s">
        <v>45</v>
      </c>
      <c r="O100" s="176">
        <f t="shared" si="279"/>
        <v>27000</v>
      </c>
      <c r="P100" s="176">
        <v>20000.0</v>
      </c>
      <c r="Q100" s="180" t="str">
        <f t="shared" si="280"/>
        <v>#REF!</v>
      </c>
      <c r="R100" s="178" t="str">
        <f t="shared" si="278"/>
        <v>#REF!</v>
      </c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</row>
    <row r="101" ht="12.0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27" t="s">
        <v>46</v>
      </c>
      <c r="O101" s="176">
        <f t="shared" si="279"/>
        <v>16200</v>
      </c>
      <c r="P101" s="176">
        <v>12000.0</v>
      </c>
      <c r="Q101" s="180" t="str">
        <f t="shared" si="280"/>
        <v>#REF!</v>
      </c>
      <c r="R101" s="178" t="str">
        <f t="shared" si="278"/>
        <v>#REF!</v>
      </c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</row>
    <row r="102" ht="12.0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</row>
    <row r="103" ht="12.0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</row>
    <row r="104" ht="12.0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</row>
    <row r="105" ht="12.0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</row>
    <row r="106" ht="12.0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</row>
    <row r="107" ht="12.0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</row>
    <row r="108" ht="12.0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</row>
    <row r="109" ht="12.0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</row>
    <row r="110" ht="12.0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</row>
    <row r="111" ht="12.0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</row>
    <row r="112" ht="12.0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</row>
    <row r="113" ht="12.0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</row>
    <row r="114" ht="12.0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</row>
    <row r="115" ht="12.0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</row>
    <row r="116" ht="12.0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</row>
    <row r="117" ht="12.0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</row>
    <row r="118" ht="12.0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</row>
    <row r="119" ht="12.0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</row>
    <row r="120" ht="12.0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</row>
    <row r="121" ht="12.0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</row>
    <row r="122" ht="12.0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</row>
    <row r="123" ht="12.0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</row>
    <row r="124" ht="12.0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</row>
    <row r="125" ht="12.0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</row>
    <row r="126" ht="12.0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</row>
    <row r="127" ht="12.0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</row>
    <row r="128" ht="12.0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</row>
    <row r="129" ht="12.0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</row>
    <row r="130" ht="12.0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</row>
    <row r="131" ht="12.0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</row>
    <row r="132" ht="12.0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</row>
    <row r="133" ht="12.0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</row>
    <row r="134" ht="12.0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</row>
    <row r="135" ht="12.0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</row>
    <row r="136" ht="12.0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</row>
    <row r="137" ht="12.0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</row>
    <row r="138" ht="12.0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</row>
    <row r="139" ht="12.0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</row>
    <row r="140" ht="12.0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</row>
    <row r="141" ht="12.0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</row>
    <row r="142" ht="12.0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</row>
    <row r="143" ht="12.0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</row>
    <row r="144" ht="12.0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</row>
    <row r="145" ht="12.0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</row>
    <row r="146" ht="12.0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</row>
    <row r="147" ht="12.0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</row>
    <row r="148" ht="12.0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</row>
    <row r="149" ht="12.0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</row>
    <row r="150" ht="12.0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</row>
    <row r="151" ht="12.0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</row>
    <row r="152" ht="12.0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</row>
    <row r="153" ht="12.0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</row>
    <row r="154" ht="12.0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</row>
    <row r="155" ht="12.0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</row>
    <row r="156" ht="12.0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</row>
    <row r="157" ht="12.0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</row>
    <row r="158" ht="12.0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</row>
    <row r="159" ht="12.0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</row>
    <row r="160" ht="12.0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</row>
    <row r="161" ht="12.0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</row>
    <row r="162" ht="12.0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</row>
    <row r="163" ht="12.0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</row>
    <row r="164" ht="12.0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</row>
    <row r="165" ht="12.0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</row>
    <row r="166" ht="12.0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</row>
    <row r="167" ht="12.0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</row>
    <row r="168" ht="12.0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</row>
    <row r="169" ht="12.0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</row>
    <row r="170" ht="12.0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</row>
    <row r="171" ht="12.0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</row>
    <row r="172" ht="12.0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</row>
    <row r="173" ht="12.0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</row>
    <row r="174" ht="12.0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</row>
    <row r="175" ht="12.0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</row>
    <row r="176" ht="12.0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</row>
    <row r="177" ht="12.0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</row>
    <row r="178" ht="12.0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</row>
    <row r="179" ht="12.0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</row>
    <row r="180" ht="12.0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</row>
    <row r="181" ht="12.0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</row>
    <row r="182" ht="12.0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</row>
    <row r="183" ht="12.0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</row>
    <row r="184" ht="12.0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</row>
    <row r="185" ht="12.0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</row>
    <row r="186" ht="12.0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</row>
    <row r="187" ht="12.0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</row>
    <row r="188" ht="12.0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</row>
    <row r="189" ht="12.0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</row>
    <row r="190" ht="12.0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</row>
    <row r="191" ht="12.0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</row>
    <row r="192" ht="12.0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</row>
    <row r="193" ht="12.0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</row>
    <row r="194" ht="12.0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</row>
    <row r="195" ht="12.0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</row>
    <row r="196" ht="12.0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</row>
    <row r="197" ht="12.0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</row>
    <row r="198" ht="12.0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</row>
    <row r="199" ht="12.0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</row>
    <row r="200" ht="12.0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</row>
    <row r="201" ht="12.0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</row>
    <row r="202" ht="12.0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</row>
    <row r="203" ht="12.0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</row>
    <row r="204" ht="12.0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</row>
    <row r="205" ht="12.0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</row>
    <row r="206" ht="12.0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</row>
    <row r="207" ht="12.0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</row>
    <row r="208" ht="12.0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</row>
    <row r="209" ht="12.0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</row>
    <row r="210" ht="12.0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</row>
    <row r="211" ht="12.0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</row>
    <row r="212" ht="12.0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</row>
    <row r="213" ht="12.0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</row>
    <row r="214" ht="12.0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</row>
    <row r="215" ht="12.0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</row>
    <row r="216" ht="12.0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</row>
    <row r="217" ht="12.0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</row>
    <row r="218" ht="12.0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</row>
    <row r="219" ht="12.0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</row>
    <row r="220" ht="12.0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</row>
    <row r="221" ht="12.0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</row>
    <row r="222" ht="12.0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</row>
    <row r="223" ht="12.0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</row>
    <row r="224" ht="12.0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</row>
    <row r="225" ht="12.0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</row>
    <row r="226" ht="12.0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</row>
    <row r="227" ht="12.0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</row>
    <row r="228" ht="12.0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</row>
    <row r="229" ht="12.0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</row>
    <row r="230" ht="12.0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</row>
    <row r="231" ht="12.0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</row>
    <row r="232" ht="12.0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</row>
    <row r="233" ht="12.0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</row>
    <row r="234" ht="12.0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</row>
    <row r="235" ht="12.0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</row>
    <row r="236" ht="12.0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</row>
    <row r="237" ht="12.0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</row>
    <row r="238" ht="12.0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</row>
    <row r="239" ht="12.0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</row>
    <row r="240" ht="12.0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</row>
    <row r="241" ht="12.0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</row>
    <row r="242" ht="12.0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</row>
    <row r="243" ht="12.0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</row>
    <row r="244" ht="12.0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</row>
    <row r="245" ht="12.0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</row>
    <row r="246" ht="12.0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</row>
    <row r="247" ht="12.0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</row>
    <row r="248" ht="12.0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</row>
    <row r="249" ht="12.0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</row>
    <row r="250" ht="12.0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</row>
    <row r="251" ht="12.0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</row>
    <row r="252" ht="12.0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</row>
    <row r="253" ht="12.0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</row>
    <row r="254" ht="12.0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</row>
    <row r="255" ht="12.0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</row>
    <row r="256" ht="12.0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</row>
    <row r="257" ht="12.0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</row>
    <row r="258" ht="12.0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</row>
    <row r="259" ht="12.0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</row>
    <row r="260" ht="12.0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</row>
    <row r="261" ht="12.0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</row>
    <row r="262" ht="12.0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</row>
    <row r="263" ht="12.0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</row>
    <row r="264" ht="12.0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</row>
    <row r="265" ht="12.0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</row>
    <row r="266" ht="12.0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</row>
    <row r="267" ht="12.0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</row>
    <row r="268" ht="12.0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</row>
    <row r="269" ht="12.0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</row>
    <row r="270" ht="12.0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</row>
    <row r="271" ht="12.0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</row>
    <row r="272" ht="12.0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</row>
    <row r="273" ht="12.0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</row>
    <row r="274" ht="12.0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</row>
    <row r="275" ht="12.0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</row>
    <row r="276" ht="12.0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</row>
    <row r="277" ht="12.0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</row>
    <row r="278" ht="12.0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</row>
    <row r="279" ht="12.0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</row>
    <row r="280" ht="12.0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</row>
    <row r="281" ht="12.0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</row>
    <row r="282" ht="12.0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</row>
    <row r="283" ht="12.0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</row>
    <row r="284" ht="12.0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</row>
    <row r="285" ht="12.0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</row>
    <row r="286" ht="12.0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</row>
    <row r="287" ht="12.0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</row>
    <row r="288" ht="12.0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</row>
    <row r="289" ht="12.0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</row>
    <row r="290" ht="12.0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</row>
    <row r="291" ht="12.0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</row>
    <row r="292" ht="12.0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</row>
    <row r="293" ht="12.0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</row>
    <row r="294" ht="12.0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</row>
    <row r="295" ht="12.0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</row>
    <row r="296" ht="12.0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</row>
    <row r="297" ht="12.0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</row>
    <row r="298" ht="12.0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</row>
    <row r="299" ht="12.0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</row>
    <row r="300" ht="12.0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</row>
    <row r="301" ht="12.0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</row>
    <row r="302" ht="12.0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</row>
    <row r="303" ht="12.0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</row>
    <row r="304" ht="12.0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</row>
    <row r="305" ht="12.0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</row>
    <row r="306" ht="12.0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</row>
    <row r="307" ht="12.0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</row>
    <row r="308" ht="12.0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</row>
    <row r="309" ht="12.0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</row>
    <row r="310" ht="12.0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</row>
    <row r="311" ht="12.0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</row>
    <row r="312" ht="12.0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</row>
    <row r="313" ht="12.0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</row>
    <row r="314" ht="12.0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</row>
    <row r="315" ht="12.0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</row>
    <row r="316" ht="12.0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</row>
    <row r="317" ht="12.0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</row>
    <row r="318" ht="12.0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</row>
    <row r="319" ht="12.0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</row>
    <row r="320" ht="12.0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</row>
    <row r="321" ht="12.0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</row>
    <row r="322" ht="12.0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</row>
    <row r="323" ht="12.0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</row>
    <row r="324" ht="12.0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</row>
    <row r="325" ht="12.0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</row>
    <row r="326" ht="12.0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</row>
    <row r="327" ht="12.0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</row>
    <row r="328" ht="12.0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</row>
    <row r="329" ht="12.0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</row>
    <row r="330" ht="12.0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</row>
    <row r="331" ht="12.0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</row>
    <row r="332" ht="12.0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</row>
    <row r="333" ht="12.0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</row>
    <row r="334" ht="12.0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</row>
    <row r="335" ht="12.0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</row>
    <row r="336" ht="12.0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</row>
    <row r="337" ht="12.0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</row>
    <row r="338" ht="12.0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</row>
    <row r="339" ht="12.0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</row>
    <row r="340" ht="12.0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</row>
    <row r="341" ht="12.0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</row>
    <row r="342" ht="12.0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</row>
    <row r="343" ht="12.0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</row>
    <row r="344" ht="12.0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</row>
    <row r="345" ht="12.0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</row>
    <row r="346" ht="12.0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</row>
    <row r="347" ht="12.0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</row>
    <row r="348" ht="12.0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</row>
    <row r="349" ht="12.0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</row>
    <row r="350" ht="12.0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</row>
    <row r="351" ht="12.0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</row>
    <row r="352" ht="12.0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</row>
    <row r="353" ht="12.0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</row>
    <row r="354" ht="12.0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</row>
    <row r="355" ht="12.0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</row>
    <row r="356" ht="12.0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</row>
    <row r="357" ht="12.0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</row>
    <row r="358" ht="12.0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</row>
    <row r="359" ht="12.0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</row>
    <row r="360" ht="12.0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</row>
    <row r="361" ht="12.0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</row>
    <row r="362" ht="12.0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</row>
    <row r="363" ht="12.0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</row>
    <row r="364" ht="12.0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</row>
    <row r="365" ht="12.0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</row>
    <row r="366" ht="12.0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</row>
    <row r="367" ht="12.0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</row>
    <row r="368" ht="12.0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</row>
    <row r="369" ht="12.0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</row>
    <row r="370" ht="12.0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</row>
    <row r="371" ht="12.0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</row>
    <row r="372" ht="12.0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</row>
    <row r="373" ht="12.0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</row>
    <row r="374" ht="12.0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</row>
    <row r="375" ht="12.0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</row>
    <row r="376" ht="12.0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</row>
    <row r="377" ht="12.0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</row>
    <row r="378" ht="12.0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</row>
    <row r="379" ht="12.0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</row>
    <row r="380" ht="12.0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</row>
    <row r="381" ht="12.0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</row>
    <row r="382" ht="12.0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</row>
    <row r="383" ht="12.0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</row>
    <row r="384" ht="12.0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</row>
    <row r="385" ht="12.0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</row>
    <row r="386" ht="12.0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</row>
    <row r="387" ht="12.0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</row>
    <row r="388" ht="12.0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</row>
    <row r="389" ht="12.0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</row>
    <row r="390" ht="12.0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</row>
    <row r="391" ht="12.0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</row>
    <row r="392" ht="12.0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</row>
    <row r="393" ht="12.0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</row>
    <row r="394" ht="12.0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</row>
    <row r="395" ht="12.0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</row>
    <row r="396" ht="12.0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</row>
    <row r="397" ht="12.0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</row>
    <row r="398" ht="12.0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</row>
    <row r="399" ht="12.0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</row>
    <row r="400" ht="12.0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</row>
    <row r="401" ht="12.0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</row>
    <row r="402" ht="12.0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</row>
    <row r="403" ht="12.0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</row>
    <row r="404" ht="12.0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</row>
    <row r="405" ht="12.0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</row>
    <row r="406" ht="12.0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</row>
    <row r="407" ht="12.0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</row>
    <row r="408" ht="12.0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</row>
    <row r="409" ht="12.0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</row>
    <row r="410" ht="12.0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</row>
    <row r="411" ht="12.0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</row>
    <row r="412" ht="12.0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</row>
    <row r="413" ht="12.0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</row>
    <row r="414" ht="12.0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</row>
    <row r="415" ht="12.0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</row>
    <row r="416" ht="12.0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</row>
    <row r="417" ht="12.0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</row>
    <row r="418" ht="12.0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</row>
    <row r="419" ht="12.0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</row>
    <row r="420" ht="12.0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</row>
    <row r="421" ht="12.0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</row>
    <row r="422" ht="12.0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</row>
    <row r="423" ht="12.0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</row>
    <row r="424" ht="12.0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</row>
    <row r="425" ht="12.0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</row>
    <row r="426" ht="12.0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</row>
    <row r="427" ht="12.0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</row>
    <row r="428" ht="12.0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</row>
    <row r="429" ht="12.0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</row>
    <row r="430" ht="12.0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</row>
    <row r="431" ht="12.0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</row>
    <row r="432" ht="12.0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</row>
    <row r="433" ht="12.0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</row>
    <row r="434" ht="12.0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</row>
    <row r="435" ht="12.0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</row>
    <row r="436" ht="12.0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</row>
    <row r="437" ht="12.0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</row>
    <row r="438" ht="12.0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</row>
    <row r="439" ht="12.0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</row>
    <row r="440" ht="12.0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</row>
    <row r="441" ht="12.0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</row>
    <row r="442" ht="12.0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</row>
    <row r="443" ht="12.0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</row>
    <row r="444" ht="12.0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</row>
    <row r="445" ht="12.0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</row>
    <row r="446" ht="12.0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</row>
    <row r="447" ht="12.0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</row>
    <row r="448" ht="12.0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</row>
    <row r="449" ht="12.0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</row>
    <row r="450" ht="12.0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</row>
    <row r="451" ht="12.0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</row>
    <row r="452" ht="12.0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</row>
    <row r="453" ht="12.0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</row>
    <row r="454" ht="12.0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</row>
    <row r="455" ht="12.0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</row>
    <row r="456" ht="12.0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</row>
    <row r="457" ht="12.0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</row>
    <row r="458" ht="12.0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</row>
    <row r="459" ht="12.0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</row>
    <row r="460" ht="12.0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</row>
    <row r="461" ht="12.0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</row>
    <row r="462" ht="12.0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</row>
    <row r="463" ht="12.0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</row>
    <row r="464" ht="12.0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</row>
    <row r="465" ht="12.0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</row>
    <row r="466" ht="12.0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</row>
    <row r="467" ht="12.0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</row>
    <row r="468" ht="12.0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</row>
    <row r="469" ht="12.0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</row>
    <row r="470" ht="12.0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</row>
    <row r="471" ht="12.0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</row>
    <row r="472" ht="12.0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</row>
    <row r="473" ht="12.0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</row>
    <row r="474" ht="12.0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</row>
    <row r="475" ht="12.0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</row>
    <row r="476" ht="12.0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</row>
    <row r="477" ht="12.0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</row>
    <row r="478" ht="12.0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</row>
    <row r="479" ht="12.0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</row>
    <row r="480" ht="12.0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</row>
    <row r="481" ht="12.0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</row>
    <row r="482" ht="12.0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</row>
    <row r="483" ht="12.0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</row>
    <row r="484" ht="12.0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</row>
    <row r="485" ht="12.0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</row>
    <row r="486" ht="12.0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</row>
    <row r="487" ht="12.0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</row>
    <row r="488" ht="12.0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</row>
    <row r="489" ht="12.0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</row>
    <row r="490" ht="12.0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</row>
    <row r="491" ht="12.0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</row>
    <row r="492" ht="12.0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</row>
    <row r="493" ht="12.0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</row>
    <row r="494" ht="12.0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</row>
    <row r="495" ht="12.0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</row>
    <row r="496" ht="12.0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</row>
    <row r="497" ht="12.0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</row>
    <row r="498" ht="12.0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</row>
    <row r="499" ht="12.0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</row>
    <row r="500" ht="12.0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</row>
    <row r="501" ht="12.0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</row>
    <row r="502" ht="12.0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</row>
    <row r="503" ht="12.0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</row>
    <row r="504" ht="12.0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</row>
    <row r="505" ht="12.0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</row>
    <row r="506" ht="12.0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</row>
    <row r="507" ht="12.0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</row>
    <row r="508" ht="12.0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</row>
    <row r="509" ht="12.0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</row>
    <row r="510" ht="12.0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</row>
    <row r="511" ht="12.0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</row>
    <row r="512" ht="12.0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</row>
    <row r="513" ht="12.0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</row>
    <row r="514" ht="12.0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</row>
    <row r="515" ht="12.0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</row>
    <row r="516" ht="12.0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</row>
    <row r="517" ht="12.0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</row>
    <row r="518" ht="12.0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</row>
    <row r="519" ht="12.0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</row>
    <row r="520" ht="12.0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</row>
    <row r="521" ht="12.0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</row>
    <row r="522" ht="12.0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</row>
    <row r="523" ht="12.0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</row>
    <row r="524" ht="12.0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</row>
    <row r="525" ht="12.0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</row>
    <row r="526" ht="12.0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</row>
    <row r="527" ht="12.0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</row>
    <row r="528" ht="12.0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</row>
    <row r="529" ht="12.0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</row>
    <row r="530" ht="12.0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</row>
    <row r="531" ht="12.0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</row>
    <row r="532" ht="12.0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</row>
    <row r="533" ht="12.0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</row>
    <row r="534" ht="12.0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</row>
    <row r="535" ht="12.0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</row>
    <row r="536" ht="12.0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</row>
    <row r="537" ht="12.0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</row>
    <row r="538" ht="12.0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</row>
    <row r="539" ht="12.0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</row>
    <row r="540" ht="12.0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</row>
    <row r="541" ht="12.0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</row>
    <row r="542" ht="12.0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</row>
    <row r="543" ht="12.0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</row>
    <row r="544" ht="12.0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</row>
    <row r="545" ht="12.0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</row>
    <row r="546" ht="12.0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</row>
    <row r="547" ht="12.0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</row>
    <row r="548" ht="12.0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</row>
    <row r="549" ht="12.0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</row>
    <row r="550" ht="12.0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</row>
    <row r="551" ht="12.0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</row>
    <row r="552" ht="12.0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</row>
    <row r="553" ht="12.0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</row>
    <row r="554" ht="12.0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</row>
    <row r="555" ht="12.0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</row>
    <row r="556" ht="12.0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</row>
    <row r="557" ht="12.0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</row>
    <row r="558" ht="12.0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</row>
    <row r="559" ht="12.0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</row>
    <row r="560" ht="12.0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</row>
    <row r="561" ht="12.0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</row>
    <row r="562" ht="12.0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</row>
    <row r="563" ht="12.0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</row>
    <row r="564" ht="12.0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</row>
    <row r="565" ht="12.0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</row>
    <row r="566" ht="12.0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</row>
    <row r="567" ht="12.0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</row>
    <row r="568" ht="12.0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</row>
    <row r="569" ht="12.0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</row>
    <row r="570" ht="12.0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</row>
    <row r="571" ht="12.0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</row>
    <row r="572" ht="12.0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</row>
    <row r="573" ht="12.0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</row>
    <row r="574" ht="12.0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</row>
    <row r="575" ht="12.0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</row>
    <row r="576" ht="12.0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</row>
    <row r="577" ht="12.0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</row>
    <row r="578" ht="12.0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</row>
    <row r="579" ht="12.0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</row>
    <row r="580" ht="12.0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</row>
    <row r="581" ht="12.0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</row>
    <row r="582" ht="12.0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</row>
    <row r="583" ht="12.0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</row>
    <row r="584" ht="12.0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</row>
    <row r="585" ht="12.0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</row>
    <row r="586" ht="12.0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</row>
    <row r="587" ht="12.0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</row>
    <row r="588" ht="12.0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</row>
    <row r="589" ht="12.0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</row>
    <row r="590" ht="12.0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</row>
    <row r="591" ht="12.0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</row>
    <row r="592" ht="12.0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</row>
    <row r="593" ht="12.0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</row>
    <row r="594" ht="12.0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</row>
    <row r="595" ht="12.0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</row>
    <row r="596" ht="12.0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</row>
    <row r="597" ht="12.0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</row>
    <row r="598" ht="12.0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</row>
    <row r="599" ht="12.0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</row>
    <row r="600" ht="12.0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</row>
    <row r="601" ht="12.0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</row>
    <row r="602" ht="12.0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</row>
    <row r="603" ht="12.0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</row>
    <row r="604" ht="12.0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</row>
    <row r="605" ht="12.0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</row>
    <row r="606" ht="12.0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</row>
    <row r="607" ht="12.0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</row>
    <row r="608" ht="12.0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</row>
    <row r="609" ht="12.0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</row>
    <row r="610" ht="12.0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</row>
    <row r="611" ht="12.0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</row>
    <row r="612" ht="12.0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</row>
    <row r="613" ht="12.0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</row>
    <row r="614" ht="12.0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</row>
    <row r="615" ht="12.0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</row>
    <row r="616" ht="12.0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</row>
    <row r="617" ht="12.0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</row>
    <row r="618" ht="12.0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</row>
    <row r="619" ht="12.0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</row>
    <row r="620" ht="12.0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</row>
    <row r="621" ht="12.0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</row>
    <row r="622" ht="12.0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</row>
    <row r="623" ht="12.0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</row>
    <row r="624" ht="12.0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</row>
    <row r="625" ht="12.0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</row>
    <row r="626" ht="12.0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</row>
    <row r="627" ht="12.0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</row>
    <row r="628" ht="12.0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</row>
    <row r="629" ht="12.0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</row>
    <row r="630" ht="12.0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</row>
    <row r="631" ht="12.0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</row>
    <row r="632" ht="12.0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</row>
    <row r="633" ht="12.0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</row>
    <row r="634" ht="12.0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</row>
    <row r="635" ht="12.0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</row>
    <row r="636" ht="12.0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</row>
    <row r="637" ht="12.0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</row>
    <row r="638" ht="12.0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</row>
    <row r="639" ht="12.0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</row>
    <row r="640" ht="12.0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</row>
    <row r="641" ht="12.0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</row>
    <row r="642" ht="12.0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</row>
    <row r="643" ht="12.0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</row>
    <row r="644" ht="12.0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</row>
    <row r="645" ht="12.0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</row>
    <row r="646" ht="12.0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</row>
    <row r="647" ht="12.0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</row>
    <row r="648" ht="12.0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</row>
    <row r="649" ht="12.0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</row>
    <row r="650" ht="12.0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</row>
    <row r="651" ht="12.0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</row>
    <row r="652" ht="12.0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</row>
    <row r="653" ht="12.0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</row>
    <row r="654" ht="12.0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</row>
    <row r="655" ht="12.0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</row>
    <row r="656" ht="12.0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</row>
    <row r="657" ht="12.0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</row>
    <row r="658" ht="12.0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</row>
    <row r="659" ht="12.0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</row>
    <row r="660" ht="12.0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</row>
    <row r="661" ht="12.0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</row>
    <row r="662" ht="12.0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</row>
    <row r="663" ht="12.0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</row>
    <row r="664" ht="12.0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</row>
    <row r="665" ht="12.0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</row>
    <row r="666" ht="12.0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</row>
    <row r="667" ht="12.0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</row>
    <row r="668" ht="12.0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</row>
    <row r="669" ht="12.0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</row>
    <row r="670" ht="12.0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</row>
    <row r="671" ht="12.0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</row>
    <row r="672" ht="12.0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</row>
    <row r="673" ht="12.0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</row>
    <row r="674" ht="12.0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</row>
    <row r="675" ht="12.0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</row>
    <row r="676" ht="12.0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</row>
    <row r="677" ht="12.0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</row>
    <row r="678" ht="12.0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</row>
    <row r="679" ht="12.0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</row>
    <row r="680" ht="12.0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</row>
    <row r="681" ht="12.0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</row>
    <row r="682" ht="12.0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</row>
    <row r="683" ht="12.0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</row>
    <row r="684" ht="12.0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</row>
    <row r="685" ht="12.0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</row>
    <row r="686" ht="12.0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</row>
    <row r="687" ht="12.0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</row>
    <row r="688" ht="12.0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</row>
    <row r="689" ht="12.0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</row>
    <row r="690" ht="12.0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</row>
    <row r="691" ht="12.0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</row>
    <row r="692" ht="12.0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</row>
    <row r="693" ht="12.0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</row>
    <row r="694" ht="12.0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</row>
    <row r="695" ht="12.0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</row>
    <row r="696" ht="12.0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</row>
    <row r="697" ht="12.0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</row>
    <row r="698" ht="12.0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</row>
    <row r="699" ht="12.0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</row>
    <row r="700" ht="12.0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</row>
    <row r="701" ht="12.0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</row>
    <row r="702" ht="12.0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</row>
    <row r="703" ht="12.0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</row>
    <row r="704" ht="12.0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</row>
    <row r="705" ht="12.0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</row>
    <row r="706" ht="12.0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</row>
    <row r="707" ht="12.0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</row>
    <row r="708" ht="12.0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</row>
    <row r="709" ht="12.0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</row>
    <row r="710" ht="12.0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</row>
    <row r="711" ht="12.0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</row>
    <row r="712" ht="12.0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</row>
    <row r="713" ht="12.0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</row>
    <row r="714" ht="12.0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</row>
    <row r="715" ht="12.0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</row>
    <row r="716" ht="12.0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</row>
    <row r="717" ht="12.0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</row>
    <row r="718" ht="12.0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</row>
    <row r="719" ht="12.0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</row>
    <row r="720" ht="12.0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</row>
    <row r="721" ht="12.0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</row>
    <row r="722" ht="12.0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</row>
    <row r="723" ht="12.0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</row>
    <row r="724" ht="12.0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</row>
    <row r="725" ht="12.0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</row>
    <row r="726" ht="12.0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</row>
    <row r="727" ht="12.0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</row>
    <row r="728" ht="12.0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</row>
    <row r="729" ht="12.0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</row>
    <row r="730" ht="12.0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</row>
    <row r="731" ht="12.0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</row>
    <row r="732" ht="12.0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</row>
    <row r="733" ht="12.0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</row>
    <row r="734" ht="12.0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</row>
    <row r="735" ht="12.0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</row>
    <row r="736" ht="12.0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</row>
    <row r="737" ht="12.0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</row>
    <row r="738" ht="12.0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</row>
    <row r="739" ht="12.0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</row>
    <row r="740" ht="12.0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</row>
    <row r="741" ht="12.0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</row>
    <row r="742" ht="12.0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</row>
    <row r="743" ht="12.0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</row>
    <row r="744" ht="12.0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</row>
    <row r="745" ht="12.0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</row>
    <row r="746" ht="12.0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</row>
    <row r="747" ht="12.0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</row>
    <row r="748" ht="12.0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</row>
    <row r="749" ht="12.0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</row>
    <row r="750" ht="12.0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</row>
    <row r="751" ht="12.0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</row>
    <row r="752" ht="12.0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</row>
    <row r="753" ht="12.0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</row>
    <row r="754" ht="12.0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</row>
    <row r="755" ht="12.0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</row>
    <row r="756" ht="12.0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</row>
    <row r="757" ht="12.0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</row>
    <row r="758" ht="12.0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</row>
    <row r="759" ht="12.0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</row>
    <row r="760" ht="12.0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</row>
    <row r="761" ht="12.0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</row>
    <row r="762" ht="12.0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</row>
    <row r="763" ht="12.0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</row>
    <row r="764" ht="12.0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</row>
    <row r="765" ht="12.0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</row>
    <row r="766" ht="12.0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</row>
    <row r="767" ht="12.0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</row>
    <row r="768" ht="12.0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</row>
    <row r="769" ht="12.0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</row>
    <row r="770" ht="12.0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</row>
    <row r="771" ht="12.0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</row>
    <row r="772" ht="12.0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</row>
    <row r="773" ht="12.0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</row>
    <row r="774" ht="12.0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</row>
    <row r="775" ht="12.0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</row>
    <row r="776" ht="12.0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</row>
    <row r="777" ht="12.0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</row>
    <row r="778" ht="12.0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</row>
    <row r="779" ht="12.0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</row>
    <row r="780" ht="12.0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</row>
    <row r="781" ht="12.0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</row>
    <row r="782" ht="12.0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</row>
    <row r="783" ht="12.0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</row>
    <row r="784" ht="12.0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</row>
    <row r="785" ht="12.0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</row>
    <row r="786" ht="12.0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</row>
    <row r="787" ht="12.0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</row>
    <row r="788" ht="12.0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</row>
    <row r="789" ht="12.0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</row>
    <row r="790" ht="12.0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</row>
    <row r="791" ht="12.0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</row>
    <row r="792" ht="12.0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</row>
    <row r="793" ht="12.0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</row>
    <row r="794" ht="12.0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</row>
    <row r="795" ht="12.0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</row>
    <row r="796" ht="12.0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</row>
    <row r="797" ht="12.0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</row>
    <row r="798" ht="12.0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</row>
    <row r="799" ht="12.0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</row>
    <row r="800" ht="12.0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</row>
    <row r="801" ht="12.0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</row>
    <row r="802" ht="12.0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</row>
    <row r="803" ht="12.0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</row>
    <row r="804" ht="12.0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</row>
    <row r="805" ht="12.0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</row>
    <row r="806" ht="12.0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</row>
    <row r="807" ht="12.0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</row>
    <row r="808" ht="12.0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</row>
    <row r="809" ht="12.0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</row>
    <row r="810" ht="12.0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</row>
    <row r="811" ht="12.0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</row>
    <row r="812" ht="12.0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</row>
    <row r="813" ht="12.0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</row>
    <row r="814" ht="12.0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</row>
    <row r="815" ht="12.0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</row>
    <row r="816" ht="12.0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</row>
    <row r="817" ht="12.0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</row>
    <row r="818" ht="12.0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</row>
    <row r="819" ht="12.0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</row>
    <row r="820" ht="12.0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</row>
    <row r="821" ht="12.0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</row>
    <row r="822" ht="12.0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</row>
    <row r="823" ht="12.0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</row>
    <row r="824" ht="12.0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</row>
    <row r="825" ht="12.0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</row>
    <row r="826" ht="12.0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</row>
    <row r="827" ht="12.0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</row>
    <row r="828" ht="12.0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</row>
    <row r="829" ht="12.0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</row>
    <row r="830" ht="12.0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</row>
    <row r="831" ht="12.0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</row>
    <row r="832" ht="12.0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</row>
    <row r="833" ht="12.0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</row>
    <row r="834" ht="12.0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</row>
    <row r="835" ht="12.0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</row>
    <row r="836" ht="12.0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</row>
    <row r="837" ht="12.0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</row>
    <row r="838" ht="12.0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</row>
    <row r="839" ht="12.0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</row>
    <row r="840" ht="12.0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</row>
    <row r="841" ht="12.0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</row>
    <row r="842" ht="12.0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</row>
    <row r="843" ht="12.0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</row>
    <row r="844" ht="12.0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</row>
    <row r="845" ht="12.0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</row>
    <row r="846" ht="12.0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</row>
    <row r="847" ht="12.0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</row>
    <row r="848" ht="12.0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</row>
    <row r="849" ht="12.0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</row>
    <row r="850" ht="12.0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</row>
    <row r="851" ht="12.0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</row>
    <row r="852" ht="12.0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</row>
    <row r="853" ht="12.0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</row>
    <row r="854" ht="12.0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</row>
    <row r="855" ht="12.0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</row>
    <row r="856" ht="12.0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</row>
    <row r="857" ht="12.0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</row>
    <row r="858" ht="12.0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</row>
    <row r="859" ht="12.0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</row>
    <row r="860" ht="12.0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</row>
    <row r="861" ht="12.0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</row>
    <row r="862" ht="12.0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</row>
    <row r="863" ht="12.0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</row>
    <row r="864" ht="12.0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</row>
    <row r="865" ht="12.0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</row>
    <row r="866" ht="12.0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</row>
    <row r="867" ht="12.0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</row>
    <row r="868" ht="12.0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</row>
    <row r="869" ht="12.0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</row>
    <row r="870" ht="12.0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</row>
    <row r="871" ht="12.0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</row>
    <row r="872" ht="12.0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</row>
    <row r="873" ht="12.0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</row>
    <row r="874" ht="12.0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</row>
    <row r="875" ht="12.0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</row>
    <row r="876" ht="12.0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</row>
    <row r="877" ht="12.0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</row>
    <row r="878" ht="12.0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</row>
    <row r="879" ht="12.0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</row>
    <row r="880" ht="12.0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</row>
    <row r="881" ht="12.0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</row>
    <row r="882" ht="12.0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</row>
    <row r="883" ht="12.0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</row>
    <row r="884" ht="12.0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</row>
    <row r="885" ht="12.0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</row>
    <row r="886" ht="12.0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</row>
    <row r="887" ht="12.0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</row>
    <row r="888" ht="12.0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</row>
    <row r="889" ht="12.0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</row>
    <row r="890" ht="12.0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</row>
    <row r="891" ht="12.0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</row>
    <row r="892" ht="12.0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</row>
    <row r="893" ht="12.0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</row>
    <row r="894" ht="12.0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</row>
    <row r="895" ht="12.0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</row>
    <row r="896" ht="12.0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</row>
    <row r="897" ht="12.0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</row>
    <row r="898" ht="12.0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</row>
    <row r="899" ht="12.0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</row>
    <row r="900" ht="12.0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</row>
    <row r="901" ht="12.0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</row>
    <row r="902" ht="12.0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</row>
    <row r="903" ht="12.0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</row>
    <row r="904" ht="12.0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</row>
    <row r="905" ht="12.0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</row>
    <row r="906" ht="12.0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</row>
    <row r="907" ht="12.0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</row>
    <row r="908" ht="12.0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</row>
    <row r="909" ht="12.0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</row>
    <row r="910" ht="12.0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</row>
    <row r="911" ht="12.0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</row>
    <row r="912" ht="12.0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</row>
    <row r="913" ht="12.0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</row>
    <row r="914" ht="12.0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</row>
    <row r="915" ht="12.0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</row>
    <row r="916" ht="12.0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</row>
    <row r="917" ht="12.0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</row>
    <row r="918" ht="12.0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</row>
    <row r="919" ht="12.0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</row>
    <row r="920" ht="12.0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</row>
    <row r="921" ht="12.0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</row>
    <row r="922" ht="12.0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</row>
    <row r="923" ht="12.0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</row>
    <row r="924" ht="12.0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</row>
    <row r="925" ht="12.0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</row>
    <row r="926" ht="12.0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</row>
    <row r="927" ht="12.0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</row>
    <row r="928" ht="12.0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</row>
    <row r="929" ht="12.0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</row>
    <row r="930" ht="12.0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</row>
    <row r="931" ht="12.0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</row>
    <row r="932" ht="12.0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</row>
    <row r="933" ht="12.0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</row>
    <row r="934" ht="12.0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</row>
    <row r="935" ht="12.0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</row>
    <row r="936" ht="12.0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</row>
    <row r="937" ht="12.0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</row>
    <row r="938" ht="12.0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</row>
    <row r="939" ht="12.0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</row>
    <row r="940" ht="12.0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</row>
    <row r="941" ht="12.0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</row>
    <row r="942" ht="12.0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</row>
    <row r="943" ht="12.0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</row>
    <row r="944" ht="12.0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</row>
    <row r="945" ht="12.0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</row>
    <row r="946" ht="12.0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</row>
    <row r="947" ht="12.0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</row>
    <row r="948" ht="12.0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</row>
    <row r="949" ht="12.0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</row>
    <row r="950" ht="12.0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</row>
    <row r="951" ht="12.0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</row>
    <row r="952" ht="12.0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</row>
    <row r="953" ht="12.0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</row>
    <row r="954" ht="12.0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</row>
    <row r="955" ht="12.0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</row>
    <row r="956" ht="12.0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</row>
    <row r="957" ht="12.0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</row>
    <row r="958" ht="12.0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</row>
    <row r="959" ht="12.0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</row>
    <row r="960" ht="12.0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</row>
    <row r="961" ht="12.0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</row>
    <row r="962" ht="12.0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</row>
    <row r="963" ht="12.0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</row>
    <row r="964" ht="12.0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</row>
    <row r="965" ht="12.0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</row>
    <row r="966" ht="12.0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</row>
    <row r="967" ht="12.0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</row>
    <row r="968" ht="12.0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</row>
    <row r="969" ht="12.0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</row>
    <row r="970" ht="12.0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</row>
    <row r="971" ht="12.0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</row>
    <row r="972" ht="12.0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</row>
    <row r="973" ht="12.0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</row>
    <row r="974" ht="12.0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</row>
    <row r="975" ht="12.0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</row>
    <row r="976" ht="12.0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</row>
    <row r="977" ht="12.0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</row>
    <row r="978" ht="12.0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</row>
    <row r="979" ht="12.0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</row>
    <row r="980" ht="12.0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</row>
    <row r="981" ht="12.0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</row>
    <row r="982" ht="12.0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</row>
    <row r="983" ht="12.0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</row>
    <row r="984" ht="12.0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</row>
    <row r="985" ht="12.0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</row>
    <row r="986" ht="12.0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</row>
    <row r="987" ht="12.0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</row>
    <row r="988" ht="12.0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</row>
    <row r="989" ht="12.0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</row>
    <row r="990" ht="12.0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</row>
    <row r="991" ht="12.0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</row>
    <row r="992" ht="12.0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</row>
    <row r="993" ht="12.0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</row>
    <row r="994" ht="12.0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</row>
    <row r="995" ht="12.0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</row>
    <row r="996" ht="12.0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</row>
    <row r="997" ht="12.0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</row>
    <row r="998" ht="12.0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</row>
    <row r="999" ht="12.0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</row>
    <row r="1000" ht="12.0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</row>
  </sheetData>
  <mergeCells count="13">
    <mergeCell ref="AB33:AM33"/>
    <mergeCell ref="AQ33:BB33"/>
    <mergeCell ref="C77:H77"/>
    <mergeCell ref="M77:X77"/>
    <mergeCell ref="AB77:AM77"/>
    <mergeCell ref="AQ77:BB77"/>
    <mergeCell ref="C7:H7"/>
    <mergeCell ref="C25:H25"/>
    <mergeCell ref="M25:X25"/>
    <mergeCell ref="AB25:AM25"/>
    <mergeCell ref="AQ25:BB25"/>
    <mergeCell ref="C33:H33"/>
    <mergeCell ref="M33:X33"/>
  </mergeCells>
  <conditionalFormatting sqref="D85:X85">
    <cfRule type="cellIs" dxfId="0" priority="1" operator="lessThan">
      <formula>0</formula>
    </cfRule>
  </conditionalFormatting>
  <conditionalFormatting sqref="C35:F35 C28:L31 C9:L24 C86:K86 C27:K27 C66:L73 C74:K74 C80:H85 C60:L63">
    <cfRule type="cellIs" dxfId="1" priority="2" operator="equal">
      <formula>0</formula>
    </cfRule>
  </conditionalFormatting>
  <conditionalFormatting sqref="AB85:AM85">
    <cfRule type="cellIs" dxfId="0" priority="3" operator="lessThan">
      <formula>0</formula>
    </cfRule>
  </conditionalFormatting>
  <conditionalFormatting sqref="AQ85:BB85">
    <cfRule type="cellIs" dxfId="0" priority="4" operator="lessThan">
      <formula>0</formula>
    </cfRule>
  </conditionalFormatting>
  <conditionalFormatting sqref="BF85:BT85">
    <cfRule type="cellIs" dxfId="0" priority="5" operator="lessThan">
      <formula>0</formula>
    </cfRule>
  </conditionalFormatting>
  <hyperlinks>
    <hyperlink r:id="rId2" ref="B2"/>
  </hyperlinks>
  <printOptions/>
  <pageMargins bottom="0.75" footer="0.0" header="0.0" left="0.7" right="0.7" top="0.75"/>
  <pageSetup orientation="landscape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43"/>
    <col customWidth="1" min="2" max="3" width="11.43"/>
    <col customWidth="1" min="4" max="4" width="12.43"/>
    <col customWidth="1" min="5" max="5" width="10.86"/>
    <col customWidth="1" min="6" max="6" width="12.43"/>
    <col customWidth="1" min="7" max="9" width="10.86"/>
    <col customWidth="1" min="10" max="26" width="10.71"/>
  </cols>
  <sheetData>
    <row r="1" ht="12.0" customHeight="1">
      <c r="A1" s="7" t="s">
        <v>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2.0" customHeight="1">
      <c r="A2" s="8" t="s">
        <v>11</v>
      </c>
      <c r="B2" s="9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2.0" customHeight="1">
      <c r="A3" s="16" t="s">
        <v>73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2.0" customHeight="1">
      <c r="A4" s="28" t="s">
        <v>25</v>
      </c>
      <c r="B4" s="181">
        <v>2014.0</v>
      </c>
      <c r="C4" s="181">
        <v>2015.0</v>
      </c>
      <c r="D4" s="181">
        <v>2016.0</v>
      </c>
      <c r="E4" s="181">
        <v>2017.0</v>
      </c>
      <c r="F4" s="181">
        <v>2018.0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2.0" customHeight="1">
      <c r="A5" s="34" t="str">
        <f>'Monthly data'!B9</f>
        <v>Plan Basico</v>
      </c>
      <c r="B5" s="13">
        <f>SUM('Monthly data'!I9:O9)</f>
        <v>5904.236572</v>
      </c>
      <c r="C5" s="13">
        <f>SUM('Monthly data'!P9:X9)+SUM('Monthly data'!AB9:AD9)</f>
        <v>128176.7235</v>
      </c>
      <c r="D5" s="13">
        <f>SUM('Monthly data'!AE9:AS9)</f>
        <v>368168.7014</v>
      </c>
      <c r="E5" s="13">
        <f>SUM('Monthly data'!AT9:BH9)</f>
        <v>718804.439</v>
      </c>
      <c r="F5" s="13">
        <f>SUM('Monthly data'!BI9:BT9)</f>
        <v>1148012.503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2.0" customHeight="1">
      <c r="A6" s="45" t="str">
        <f>'Monthly data'!B13</f>
        <v>Plan Plus</v>
      </c>
      <c r="B6" s="13">
        <f>SUM('Monthly data'!I13:O13)</f>
        <v>3444.138</v>
      </c>
      <c r="C6" s="13">
        <f>SUM('Monthly data'!P13:AD13)</f>
        <v>74769.75538</v>
      </c>
      <c r="D6" s="13">
        <f>SUM('Monthly data'!AE13:AS13)</f>
        <v>214765.0758</v>
      </c>
      <c r="E6" s="13">
        <f>SUM('Monthly data'!AT13:BH13)</f>
        <v>419302.5894</v>
      </c>
      <c r="F6" s="13">
        <f>SUM('Monthly data'!BI13:BT13)</f>
        <v>669673.9602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2.0" customHeight="1">
      <c r="A7" s="53" t="str">
        <f>'Monthly data'!B17</f>
        <v>Plan Premium</v>
      </c>
      <c r="B7" s="13">
        <f>SUM('Monthly data'!M17:O17)</f>
        <v>3479.282266</v>
      </c>
      <c r="C7" s="13">
        <f>SUM('Monthly data'!P17:AD17)</f>
        <v>75532.71206</v>
      </c>
      <c r="D7" s="13">
        <f>SUM('Monthly data'!AE17:AS17)</f>
        <v>216956.5562</v>
      </c>
      <c r="E7" s="13">
        <f>SUM('Monthly data'!AT17:BH17)</f>
        <v>423581.1873</v>
      </c>
      <c r="F7" s="13">
        <f>SUM('Monthly data'!BI17:BT17)</f>
        <v>676507.3679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2.0" customHeight="1">
      <c r="A8" s="62" t="s">
        <v>29</v>
      </c>
      <c r="B8" s="182">
        <f t="shared" ref="B8:F8" si="1">SUM(B5:B7)</f>
        <v>12827.65684</v>
      </c>
      <c r="C8" s="182">
        <f t="shared" si="1"/>
        <v>278479.1909</v>
      </c>
      <c r="D8" s="182">
        <f t="shared" si="1"/>
        <v>799890.3333</v>
      </c>
      <c r="E8" s="182">
        <f t="shared" si="1"/>
        <v>1561688.216</v>
      </c>
      <c r="F8" s="182">
        <f t="shared" si="1"/>
        <v>2494193.831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2.0" customHeight="1">
      <c r="A9" s="71" t="s">
        <v>30</v>
      </c>
      <c r="B9" s="183">
        <f>SUM('Monthly data'!I22:O22)</f>
        <v>351.4426531</v>
      </c>
      <c r="C9" s="183">
        <f>SUM('Monthly data'!P22:AD22)</f>
        <v>7629.566875</v>
      </c>
      <c r="D9" s="183">
        <f>SUM('Monthly data'!AD22:AS22)</f>
        <v>23006.01067</v>
      </c>
      <c r="E9" s="183">
        <f>SUM('Monthly data'!AT22:BH22)</f>
        <v>42785.97851</v>
      </c>
      <c r="F9" s="183">
        <f>SUM('Monthly data'!BI22:BT22)</f>
        <v>68334.07757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2.0" customHeight="1">
      <c r="A10" s="73" t="s">
        <v>31</v>
      </c>
      <c r="B10" s="184">
        <f>SUM('Monthly data'!I23:O23)/12</f>
        <v>0.7803569637</v>
      </c>
      <c r="C10" s="184">
        <f>SUM('Monthly data'!P23:AD23)/12</f>
        <v>4.223461414</v>
      </c>
      <c r="D10" s="184">
        <f>SUM('Monthly data'!AD23:AS23)/12</f>
        <v>7.121501258</v>
      </c>
      <c r="E10" s="184">
        <f>SUM('Monthly data'!AT23:BH23)/12</f>
        <v>9.046557038</v>
      </c>
      <c r="F10" s="184">
        <f>SUM('Monthly data'!BI23:BT23)/12</f>
        <v>10.35683387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2.0" customHeight="1">
      <c r="A11" s="71"/>
      <c r="B11" s="1"/>
      <c r="C11" s="1"/>
      <c r="D11" s="1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2.0" customHeight="1">
      <c r="A12" s="144" t="s">
        <v>32</v>
      </c>
      <c r="B12" s="181">
        <v>2014.0</v>
      </c>
      <c r="C12" s="181">
        <v>2015.0</v>
      </c>
      <c r="D12" s="181">
        <v>2016.0</v>
      </c>
      <c r="E12" s="181">
        <v>2017.0</v>
      </c>
      <c r="F12" s="181">
        <v>2018.0</v>
      </c>
      <c r="G12" s="15"/>
      <c r="H12" s="7" t="s">
        <v>9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2.0" customHeight="1">
      <c r="A13" s="34" t="s">
        <v>33</v>
      </c>
      <c r="B13" s="185">
        <f>'Monthly data'!M27</f>
        <v>0</v>
      </c>
      <c r="C13" s="185" t="s">
        <v>74</v>
      </c>
      <c r="D13" s="185">
        <f>'Monthly data'!AQ27</f>
        <v>0.1</v>
      </c>
      <c r="E13" s="185">
        <f>'Monthly data'!AR27</f>
        <v>0.1</v>
      </c>
      <c r="F13" s="185">
        <f>'Monthly data'!AS27</f>
        <v>0.1</v>
      </c>
      <c r="G13" s="15"/>
      <c r="H13" s="186" t="s">
        <v>75</v>
      </c>
      <c r="I13" s="9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2.0" customHeight="1">
      <c r="A14" s="53" t="str">
        <f>A13</f>
        <v>Inversion en Mkt sobre ingreso por cliente</v>
      </c>
      <c r="B14" s="13">
        <f>SUM('Monthly data'!I28:O28)</f>
        <v>5000</v>
      </c>
      <c r="C14" s="13">
        <f>SUM('Monthly data'!P28:AD28)</f>
        <v>25934.33586</v>
      </c>
      <c r="D14" s="13">
        <f t="shared" ref="D14:F14" si="2">D13*D8</f>
        <v>79989.03333</v>
      </c>
      <c r="E14" s="13">
        <f t="shared" si="2"/>
        <v>156168.8216</v>
      </c>
      <c r="F14" s="13">
        <f t="shared" si="2"/>
        <v>249419.3831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2.0" customHeight="1">
      <c r="A15" s="53" t="s">
        <v>34</v>
      </c>
      <c r="B15" s="185">
        <f>'Monthly data'!M29</f>
        <v>0.03</v>
      </c>
      <c r="C15" s="185">
        <f>'Monthly data'!AB29</f>
        <v>0.03</v>
      </c>
      <c r="D15" s="185">
        <f>'Monthly data'!AQ29</f>
        <v>0.03</v>
      </c>
      <c r="E15" s="185">
        <f>'Monthly data'!AR29</f>
        <v>0.03</v>
      </c>
      <c r="F15" s="185">
        <f>'Monthly data'!AS29</f>
        <v>0.03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2.0" customHeight="1">
      <c r="A16" s="53" t="str">
        <f>A15</f>
        <v>Comisiones Bancarias por cobros</v>
      </c>
      <c r="B16" s="13">
        <f t="shared" ref="B16:F16" si="3">B15*B8</f>
        <v>384.8297051</v>
      </c>
      <c r="C16" s="13">
        <f t="shared" si="3"/>
        <v>8354.375728</v>
      </c>
      <c r="D16" s="13">
        <f t="shared" si="3"/>
        <v>23996.71</v>
      </c>
      <c r="E16" s="13">
        <f t="shared" si="3"/>
        <v>46850.64647</v>
      </c>
      <c r="F16" s="13">
        <f t="shared" si="3"/>
        <v>74825.81494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2.0" customHeight="1">
      <c r="A17" s="187" t="s">
        <v>35</v>
      </c>
      <c r="B17" s="188">
        <f t="shared" ref="B17:F17" si="4">B14+B16</f>
        <v>5384.829705</v>
      </c>
      <c r="C17" s="188">
        <f t="shared" si="4"/>
        <v>34288.71158</v>
      </c>
      <c r="D17" s="188">
        <f t="shared" si="4"/>
        <v>103985.7433</v>
      </c>
      <c r="E17" s="188">
        <f t="shared" si="4"/>
        <v>203019.468</v>
      </c>
      <c r="F17" s="188">
        <f t="shared" si="4"/>
        <v>324245.1981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2.0" customHeight="1">
      <c r="A18" s="52"/>
      <c r="B18" s="1"/>
      <c r="C18" s="1"/>
      <c r="D18" s="1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2.0" customHeight="1">
      <c r="A19" s="28" t="s">
        <v>36</v>
      </c>
      <c r="B19" s="181">
        <v>2014.0</v>
      </c>
      <c r="C19" s="181">
        <v>2015.0</v>
      </c>
      <c r="D19" s="181">
        <v>2016.0</v>
      </c>
      <c r="E19" s="181">
        <v>2017.0</v>
      </c>
      <c r="F19" s="181">
        <v>2018.0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2.0" customHeight="1">
      <c r="A20" s="108" t="str">
        <f>'Monthly data'!B36</f>
        <v>Subcontrata desarrollo tecnico</v>
      </c>
      <c r="B20" s="13">
        <f>SUM('Monthly data'!I47:O47)</f>
        <v>11666.66667</v>
      </c>
      <c r="C20" s="13">
        <f>SUM('Monthly data'!P47:AD47)</f>
        <v>8333.333333</v>
      </c>
      <c r="D20" s="13"/>
      <c r="E20" s="13"/>
      <c r="F20" s="13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2.0" customHeight="1">
      <c r="A21" s="108" t="str">
        <f>'Monthly data'!B37</f>
        <v>Commercial &amp; Admin Director</v>
      </c>
      <c r="B21" s="13">
        <f>SUM('Monthly data'!I48:O48)</f>
        <v>8437.5</v>
      </c>
      <c r="C21" s="13">
        <f>SUM('Monthly data'!P48:AD48)</f>
        <v>33750</v>
      </c>
      <c r="D21" s="13">
        <f>SUM('Monthly data'!AE48:AS48)</f>
        <v>33750</v>
      </c>
      <c r="E21" s="13">
        <f>SUM('Monthly data'!AT48:BH48)</f>
        <v>33750</v>
      </c>
      <c r="F21" s="13">
        <f>SUM('Monthly data'!BI48:BT48)</f>
        <v>33750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2.0" customHeight="1">
      <c r="A22" s="108" t="str">
        <f>'Monthly data'!B38</f>
        <v>Senior Programmer</v>
      </c>
      <c r="B22" s="13">
        <f>SUM('Monthly data'!I49:O49)</f>
        <v>10125</v>
      </c>
      <c r="C22" s="13">
        <f>SUM('Monthly data'!P49:AD49)</f>
        <v>40500</v>
      </c>
      <c r="D22" s="13">
        <f>SUM('Monthly data'!AE49:AS49)</f>
        <v>40500</v>
      </c>
      <c r="E22" s="13">
        <f>SUM('Monthly data'!AT49:BH49)</f>
        <v>40500</v>
      </c>
      <c r="F22" s="13">
        <f>SUM('Monthly data'!BI49:BT49)</f>
        <v>40500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2.0" customHeight="1">
      <c r="A23" s="108" t="str">
        <f>'Monthly data'!B39</f>
        <v>Junior Programmer</v>
      </c>
      <c r="B23" s="13">
        <f>SUM('Monthly data'!I50:O50)</f>
        <v>0</v>
      </c>
      <c r="C23" s="13">
        <f>SUM('Monthly data'!P50:AD50)</f>
        <v>22500</v>
      </c>
      <c r="D23" s="13">
        <f>SUM('Monthly data'!AE50:AS50)</f>
        <v>49500</v>
      </c>
      <c r="E23" s="13">
        <f>SUM('Monthly data'!AT50:BH50)</f>
        <v>54000</v>
      </c>
      <c r="F23" s="13">
        <f>SUM('Monthly data'!BI50:BT50)</f>
        <v>54000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2.0" customHeight="1">
      <c r="A24" s="108" t="str">
        <f>'Monthly data'!B40</f>
        <v>Marketing Executive</v>
      </c>
      <c r="B24" s="13">
        <f>SUM('Monthly data'!I51:O51)</f>
        <v>0</v>
      </c>
      <c r="C24" s="13">
        <f>SUM('Monthly data'!P51:AD51)</f>
        <v>0</v>
      </c>
      <c r="D24" s="13">
        <f>SUM('Monthly data'!AE51:AS51)</f>
        <v>0</v>
      </c>
      <c r="E24" s="13">
        <f>SUM('Monthly data'!AT51:BH51)</f>
        <v>0</v>
      </c>
      <c r="F24" s="13">
        <f>SUM('Monthly data'!BI51:BT51)</f>
        <v>0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2.0" customHeight="1">
      <c r="A25" s="108" t="str">
        <f>'Monthly data'!B41</f>
        <v>Marketing Reps</v>
      </c>
      <c r="B25" s="13">
        <f>SUM('Monthly data'!I52:O52)</f>
        <v>0</v>
      </c>
      <c r="C25" s="13">
        <f>SUM('Monthly data'!P52:AD52)</f>
        <v>0</v>
      </c>
      <c r="D25" s="13">
        <f>SUM('Monthly data'!AE52:AS52)</f>
        <v>0</v>
      </c>
      <c r="E25" s="13">
        <f>SUM('Monthly data'!AT52:BH52)</f>
        <v>0</v>
      </c>
      <c r="F25" s="13">
        <f>SUM('Monthly data'!BI52:BT52)</f>
        <v>0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2.0" customHeight="1">
      <c r="A26" s="108" t="str">
        <f>'Monthly data'!B42</f>
        <v>Customer Support</v>
      </c>
      <c r="B26" s="13">
        <f>SUM('Monthly data'!I53:O53)</f>
        <v>0</v>
      </c>
      <c r="C26" s="13">
        <f>SUM('Monthly data'!P53:AD53)</f>
        <v>17550</v>
      </c>
      <c r="D26" s="13">
        <f>SUM('Monthly data'!AE53:AS53)</f>
        <v>36450</v>
      </c>
      <c r="E26" s="13">
        <f>SUM('Monthly data'!AT53:BH53)</f>
        <v>48600</v>
      </c>
      <c r="F26" s="13">
        <f>SUM('Monthly data'!BI53:BT53)</f>
        <v>48600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2.0" customHeight="1">
      <c r="A27" s="108" t="str">
        <f>'Monthly data'!B43</f>
        <v>Collusion &amp; Investigation</v>
      </c>
      <c r="B27" s="13">
        <f>SUM('Monthly data'!I54:O54)</f>
        <v>0</v>
      </c>
      <c r="C27" s="13">
        <f>SUM('Monthly data'!P54:AD54)</f>
        <v>0</v>
      </c>
      <c r="D27" s="13">
        <f>SUM('Monthly data'!AE54:AS54)</f>
        <v>0</v>
      </c>
      <c r="E27" s="13">
        <f>SUM('Monthly data'!AT54:BH54)</f>
        <v>0</v>
      </c>
      <c r="F27" s="13">
        <f>SUM('Monthly data'!BI54:BT54)</f>
        <v>0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2.0" customHeight="1">
      <c r="A28" s="108" t="str">
        <f>'Monthly data'!B44</f>
        <v>Office Administration</v>
      </c>
      <c r="B28" s="13">
        <f>SUM('Monthly data'!I55:O55)</f>
        <v>1350</v>
      </c>
      <c r="C28" s="13">
        <f>SUM('Monthly data'!P55:AD55)</f>
        <v>8100</v>
      </c>
      <c r="D28" s="13">
        <f>SUM('Monthly data'!AE55:AS55)</f>
        <v>8100</v>
      </c>
      <c r="E28" s="13">
        <f>SUM('Monthly data'!AT55:BH55)</f>
        <v>8100</v>
      </c>
      <c r="F28" s="13">
        <f>SUM('Monthly data'!BI55:BT55)</f>
        <v>8100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2.0" customHeight="1">
      <c r="A29" s="128" t="s">
        <v>76</v>
      </c>
      <c r="B29" s="188">
        <f t="shared" ref="B29:F29" si="5">SUM(B20:B28)</f>
        <v>31579.16667</v>
      </c>
      <c r="C29" s="188">
        <f t="shared" si="5"/>
        <v>130733.3333</v>
      </c>
      <c r="D29" s="188">
        <f t="shared" si="5"/>
        <v>168300</v>
      </c>
      <c r="E29" s="188">
        <f t="shared" si="5"/>
        <v>184950</v>
      </c>
      <c r="F29" s="188">
        <f t="shared" si="5"/>
        <v>184950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2.0" customHeight="1">
      <c r="A30" s="131"/>
      <c r="B30" s="1"/>
      <c r="C30" s="1"/>
      <c r="D30" s="1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2.0" customHeight="1">
      <c r="A31" s="28" t="s">
        <v>49</v>
      </c>
      <c r="B31" s="181">
        <v>2014.0</v>
      </c>
      <c r="C31" s="181">
        <v>2015.0</v>
      </c>
      <c r="D31" s="181">
        <v>2016.0</v>
      </c>
      <c r="E31" s="181">
        <v>2017.0</v>
      </c>
      <c r="F31" s="181">
        <v>2018.0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2.0" customHeight="1">
      <c r="A32" s="108" t="s">
        <v>50</v>
      </c>
      <c r="B32" s="13">
        <f>SUM('Monthly data'!I60:O60)</f>
        <v>4014.686764</v>
      </c>
      <c r="C32" s="13">
        <f>SUM('Monthly data'!P60:X60)+SUM('Monthly data'!AB60:AD60)</f>
        <v>14892.4271</v>
      </c>
      <c r="D32" s="13">
        <f>C32+(C32*'Monthly data'!$Z$60)</f>
        <v>15637.04846</v>
      </c>
      <c r="E32" s="13">
        <f>D32+(D32*'Monthly data'!$Z$60)</f>
        <v>16418.90088</v>
      </c>
      <c r="F32" s="13">
        <f>E32+(E32*'Monthly data'!$Z$60)</f>
        <v>17239.84592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2.0" customHeight="1">
      <c r="A33" s="108" t="s">
        <v>51</v>
      </c>
      <c r="B33" s="13"/>
      <c r="C33" s="13"/>
      <c r="D33" s="13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2.0" customHeight="1">
      <c r="A34" s="128" t="s">
        <v>52</v>
      </c>
      <c r="B34" s="188">
        <f t="shared" ref="B34:F34" si="6">B32+B33</f>
        <v>4014.686764</v>
      </c>
      <c r="C34" s="188">
        <f t="shared" si="6"/>
        <v>14892.4271</v>
      </c>
      <c r="D34" s="188">
        <f t="shared" si="6"/>
        <v>15637.04846</v>
      </c>
      <c r="E34" s="188">
        <f t="shared" si="6"/>
        <v>16418.90088</v>
      </c>
      <c r="F34" s="188">
        <f t="shared" si="6"/>
        <v>17239.84592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2.0" customHeight="1">
      <c r="A35" s="142"/>
      <c r="B35" s="1"/>
      <c r="C35" s="1"/>
      <c r="D35" s="1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2.0" customHeight="1">
      <c r="A36" s="143" t="s">
        <v>53</v>
      </c>
      <c r="B36" s="181">
        <v>2014.0</v>
      </c>
      <c r="C36" s="181">
        <v>2015.0</v>
      </c>
      <c r="D36" s="181">
        <v>2016.0</v>
      </c>
      <c r="E36" s="181">
        <v>2017.0</v>
      </c>
      <c r="F36" s="181">
        <v>2018.0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2.0" customHeight="1">
      <c r="A37" s="108" t="s">
        <v>54</v>
      </c>
      <c r="B37" s="13">
        <f>SUM('Monthly data'!I66:O66)</f>
        <v>1503.702446</v>
      </c>
      <c r="C37" s="13">
        <f>SUM('Monthly data'!P66:X66)+SUM('Monthly data'!AB66:AD66)</f>
        <v>6123.360382</v>
      </c>
      <c r="D37" s="13">
        <f>C37+(C37*'Monthly data'!$Z$66)</f>
        <v>6307.061194</v>
      </c>
      <c r="E37" s="13">
        <f>D37+(D37*'Monthly data'!$Z$66)</f>
        <v>6496.27303</v>
      </c>
      <c r="F37" s="13">
        <f>E37+(E37*'Monthly data'!$Z$66)</f>
        <v>6691.161221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2.0" customHeight="1">
      <c r="A38" s="108" t="s">
        <v>55</v>
      </c>
      <c r="B38" s="13">
        <f>SUM('Monthly data'!I67:O67)</f>
        <v>150.6119485</v>
      </c>
      <c r="C38" s="13">
        <f>SUM('Monthly data'!P67:X67)+SUM('Monthly data'!AB67:AD67)</f>
        <v>620.5177959</v>
      </c>
      <c r="D38" s="13">
        <f>C38+(C38*'Monthly data'!$Z$67)</f>
        <v>651.5436857</v>
      </c>
      <c r="E38" s="13">
        <f>D38+(D38*'Monthly data'!$Z$67)</f>
        <v>684.1208699</v>
      </c>
      <c r="F38" s="13">
        <f>E38+(E38*'Monthly data'!$Z$67)</f>
        <v>718.3269134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2.0" customHeight="1">
      <c r="A39" s="146" t="s">
        <v>56</v>
      </c>
      <c r="B39" s="13">
        <f>SUM('Monthly data'!I68:O68)</f>
        <v>45.18358455</v>
      </c>
      <c r="C39" s="13">
        <f>SUM('Monthly data'!P68:X68)+SUM('Monthly data'!AB68:AD68)</f>
        <v>186.1553388</v>
      </c>
      <c r="D39" s="13">
        <f>C39+(C39*'Monthly data'!$Z$68)</f>
        <v>195.4631057</v>
      </c>
      <c r="E39" s="13">
        <f>D39+(D39*'Monthly data'!$Z$68)</f>
        <v>205.236261</v>
      </c>
      <c r="F39" s="13">
        <f>E39+(E39*'Monthly data'!$Z$68)</f>
        <v>215.498074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2.0" customHeight="1">
      <c r="A40" s="146" t="s">
        <v>57</v>
      </c>
      <c r="B40" s="13">
        <f>SUM('Monthly data'!I69:O69)</f>
        <v>150.2478736</v>
      </c>
      <c r="C40" s="13">
        <f>SUM('Monthly data'!P69:X69)+SUM('Monthly data'!AB69:AD69)</f>
        <v>608.2326003</v>
      </c>
      <c r="D40" s="13">
        <f>C40+(C40*'Monthly data'!$Z$69)</f>
        <v>620.3972523</v>
      </c>
      <c r="E40" s="13">
        <f>D40+(D40*'Monthly data'!$Z$69)</f>
        <v>632.8051974</v>
      </c>
      <c r="F40" s="13">
        <f>E40+(E40*'Monthly data'!$Z$69)</f>
        <v>645.4613013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2.0" customHeight="1">
      <c r="A41" s="146" t="s">
        <v>58</v>
      </c>
      <c r="B41" s="13">
        <f>SUM('Monthly data'!I70:O70)</f>
        <v>90.14872415</v>
      </c>
      <c r="C41" s="13">
        <f>SUM('Monthly data'!P70:X70)+SUM('Monthly data'!AB70:AD70)</f>
        <v>364.9395602</v>
      </c>
      <c r="D41" s="13">
        <f>C41+(C41*'Monthly data'!$Z$70)</f>
        <v>372.2383514</v>
      </c>
      <c r="E41" s="13">
        <f>D41+(D41*'Monthly data'!$Z$70)</f>
        <v>379.6831184</v>
      </c>
      <c r="F41" s="13">
        <f>E41+(E41*'Monthly data'!$Z$70)</f>
        <v>387.2767808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2.0" customHeight="1">
      <c r="A42" s="146" t="s">
        <v>59</v>
      </c>
      <c r="B42" s="13">
        <f>SUM('Monthly data'!I71:O71)</f>
        <v>301.223897</v>
      </c>
      <c r="C42" s="13">
        <f>SUM('Monthly data'!P71:X71)+SUM('Monthly data'!AB71:AD71)</f>
        <v>1241.035592</v>
      </c>
      <c r="D42" s="13">
        <f>C42+(C42*'Monthly data'!$Z$71)</f>
        <v>1303.087371</v>
      </c>
      <c r="E42" s="13">
        <f>D42+(D42*'Monthly data'!$Z$71)</f>
        <v>1368.24174</v>
      </c>
      <c r="F42" s="13">
        <f>E42+(E42*'Monthly data'!$Z$71)</f>
        <v>1436.653827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2.0" customHeight="1">
      <c r="A43" s="146"/>
      <c r="B43" s="13">
        <f>SUM('Monthly data'!I72:O72)</f>
        <v>0</v>
      </c>
      <c r="C43" s="13">
        <f>SUM('Monthly data'!P72:X72)+SUM('Monthly data'!AB72:AD72)</f>
        <v>0</v>
      </c>
      <c r="D43" s="13">
        <f>SUM('Monthly data'!AQ72:BB72)</f>
        <v>0</v>
      </c>
      <c r="E43" s="13">
        <f>SUM('Monthly data'!AR72:BC72)</f>
        <v>0</v>
      </c>
      <c r="F43" s="13">
        <f>SUM('Monthly data'!AS72:BD72)</f>
        <v>0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2.0" customHeight="1">
      <c r="A44" s="148" t="s">
        <v>60</v>
      </c>
      <c r="B44" s="188">
        <f t="shared" ref="B44:F44" si="7">SUM(B37:B43)</f>
        <v>2241.118474</v>
      </c>
      <c r="C44" s="188">
        <f t="shared" si="7"/>
        <v>9144.241269</v>
      </c>
      <c r="D44" s="188">
        <f t="shared" si="7"/>
        <v>9449.79096</v>
      </c>
      <c r="E44" s="188">
        <f t="shared" si="7"/>
        <v>9766.360216</v>
      </c>
      <c r="F44" s="188">
        <f t="shared" si="7"/>
        <v>10094.37812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2.0" customHeight="1">
      <c r="A45" s="15"/>
      <c r="B45" s="1"/>
      <c r="C45" s="1"/>
      <c r="D45" s="1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2.0" customHeight="1">
      <c r="A46" s="143" t="s">
        <v>77</v>
      </c>
      <c r="B46" s="181">
        <v>2014.0</v>
      </c>
      <c r="C46" s="181">
        <v>2015.0</v>
      </c>
      <c r="D46" s="181">
        <v>2016.0</v>
      </c>
      <c r="E46" s="181">
        <v>2017.0</v>
      </c>
      <c r="F46" s="181">
        <v>2018.0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2.0" customHeight="1">
      <c r="A47" s="53" t="s">
        <v>63</v>
      </c>
      <c r="B47" s="13">
        <f t="shared" ref="B47:F47" si="8">B8</f>
        <v>12827.65684</v>
      </c>
      <c r="C47" s="13">
        <f t="shared" si="8"/>
        <v>278479.1909</v>
      </c>
      <c r="D47" s="13">
        <f t="shared" si="8"/>
        <v>799890.3333</v>
      </c>
      <c r="E47" s="13">
        <f t="shared" si="8"/>
        <v>1561688.216</v>
      </c>
      <c r="F47" s="13">
        <f t="shared" si="8"/>
        <v>2494193.831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2.0" customHeight="1">
      <c r="A48" s="53" t="s">
        <v>64</v>
      </c>
      <c r="B48" s="13">
        <f t="shared" ref="B48:F48" si="9">B17</f>
        <v>5384.829705</v>
      </c>
      <c r="C48" s="13">
        <f t="shared" si="9"/>
        <v>34288.71158</v>
      </c>
      <c r="D48" s="13">
        <f t="shared" si="9"/>
        <v>103985.7433</v>
      </c>
      <c r="E48" s="13">
        <f t="shared" si="9"/>
        <v>203019.468</v>
      </c>
      <c r="F48" s="13">
        <f t="shared" si="9"/>
        <v>324245.1981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2.0" customHeight="1">
      <c r="A49" s="53" t="s">
        <v>65</v>
      </c>
      <c r="B49" s="13">
        <f t="shared" ref="B49:F49" si="10">B47-B48</f>
        <v>7442.827133</v>
      </c>
      <c r="C49" s="13">
        <f t="shared" si="10"/>
        <v>244190.4794</v>
      </c>
      <c r="D49" s="13">
        <f t="shared" si="10"/>
        <v>695904.59</v>
      </c>
      <c r="E49" s="13">
        <f t="shared" si="10"/>
        <v>1358668.748</v>
      </c>
      <c r="F49" s="13">
        <f t="shared" si="10"/>
        <v>2169948.633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2.0" customHeight="1">
      <c r="A50" s="53" t="s">
        <v>66</v>
      </c>
      <c r="B50" s="13">
        <f t="shared" ref="B50:F50" si="11">B29</f>
        <v>31579.16667</v>
      </c>
      <c r="C50" s="13">
        <f t="shared" si="11"/>
        <v>130733.3333</v>
      </c>
      <c r="D50" s="13">
        <f t="shared" si="11"/>
        <v>168300</v>
      </c>
      <c r="E50" s="13">
        <f t="shared" si="11"/>
        <v>184950</v>
      </c>
      <c r="F50" s="13">
        <f t="shared" si="11"/>
        <v>184950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2.0" customHeight="1">
      <c r="A51" s="53" t="s">
        <v>53</v>
      </c>
      <c r="B51" s="13">
        <f t="shared" ref="B51:F51" si="12">B34+B44</f>
        <v>6255.805237</v>
      </c>
      <c r="C51" s="13">
        <f t="shared" si="12"/>
        <v>24036.66837</v>
      </c>
      <c r="D51" s="13">
        <f t="shared" si="12"/>
        <v>25086.83942</v>
      </c>
      <c r="E51" s="13">
        <f t="shared" si="12"/>
        <v>26185.2611</v>
      </c>
      <c r="F51" s="13">
        <f t="shared" si="12"/>
        <v>27334.22404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2.0" customHeight="1">
      <c r="A52" s="15" t="s">
        <v>78</v>
      </c>
      <c r="B52" s="13">
        <f>B68*Parametros!C23/2</f>
        <v>1875</v>
      </c>
      <c r="C52" s="13" t="str">
        <f>(B52)+(#REF!/2)</f>
        <v>#REF!</v>
      </c>
      <c r="D52" s="13" t="str">
        <f t="shared" ref="D52:E52" si="13">(#REF!/2)+(#REF!/2)</f>
        <v>#REF!</v>
      </c>
      <c r="E52" s="13" t="str">
        <f t="shared" si="13"/>
        <v>#REF!</v>
      </c>
      <c r="F52" s="13" t="str">
        <f>(#REF!/2)</f>
        <v>#REF!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2.0" customHeight="1">
      <c r="A53" s="167" t="s">
        <v>67</v>
      </c>
      <c r="B53" s="189">
        <f t="shared" ref="B53:F53" si="14">B49-B50-B51-B52</f>
        <v>-32267.14477</v>
      </c>
      <c r="C53" s="189" t="str">
        <f t="shared" si="14"/>
        <v>#REF!</v>
      </c>
      <c r="D53" s="189" t="str">
        <f t="shared" si="14"/>
        <v>#REF!</v>
      </c>
      <c r="E53" s="189" t="str">
        <f t="shared" si="14"/>
        <v>#REF!</v>
      </c>
      <c r="F53" s="189" t="str">
        <f t="shared" si="14"/>
        <v>#REF!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2.0" customHeight="1">
      <c r="A54" s="190" t="s">
        <v>68</v>
      </c>
      <c r="B54" s="191">
        <v>0.0</v>
      </c>
      <c r="C54" s="191" t="str">
        <f t="shared" ref="C54:F54" si="15">C53/C47</f>
        <v>#REF!</v>
      </c>
      <c r="D54" s="191" t="str">
        <f t="shared" si="15"/>
        <v>#REF!</v>
      </c>
      <c r="E54" s="191" t="str">
        <f t="shared" si="15"/>
        <v>#REF!</v>
      </c>
      <c r="F54" s="191" t="str">
        <f t="shared" si="15"/>
        <v>#REF!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2.0" customHeight="1">
      <c r="A55" s="71"/>
      <c r="B55" s="83"/>
      <c r="C55" s="83"/>
      <c r="D55" s="83"/>
      <c r="E55" s="83"/>
      <c r="F55" s="83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2.0" customHeight="1">
      <c r="A56" s="15"/>
      <c r="B56" s="1"/>
      <c r="C56" s="1"/>
      <c r="D56" s="1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2.0" customHeight="1">
      <c r="A57" s="16" t="s">
        <v>79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2.0" customHeight="1">
      <c r="A58" s="143" t="s">
        <v>80</v>
      </c>
      <c r="B58" s="181">
        <v>2014.0</v>
      </c>
      <c r="C58" s="181">
        <v>2015.0</v>
      </c>
      <c r="D58" s="181">
        <v>2016.0</v>
      </c>
      <c r="E58" s="181">
        <v>2017.0</v>
      </c>
      <c r="F58" s="181">
        <v>2018.0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2.0" customHeight="1">
      <c r="A59" s="15" t="s">
        <v>81</v>
      </c>
      <c r="B59" s="52">
        <f>B20+(0.75*B22)</f>
        <v>19260.41667</v>
      </c>
      <c r="C59" s="52">
        <f t="shared" ref="C59:F59" si="16">C20+(0.75*C22)+B59-(B59/8)</f>
        <v>55561.19792</v>
      </c>
      <c r="D59" s="52">
        <f t="shared" si="16"/>
        <v>78991.04818</v>
      </c>
      <c r="E59" s="52">
        <f t="shared" si="16"/>
        <v>99492.16715</v>
      </c>
      <c r="F59" s="52">
        <f t="shared" si="16"/>
        <v>117430.6463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2.0" customHeight="1">
      <c r="A60" s="15" t="s">
        <v>82</v>
      </c>
      <c r="B60" s="52">
        <v>10000.0</v>
      </c>
      <c r="C60" s="52">
        <f t="shared" ref="C60:F60" si="17">(B60-(B60/8))+7000</f>
        <v>15750</v>
      </c>
      <c r="D60" s="52">
        <f t="shared" si="17"/>
        <v>20781.25</v>
      </c>
      <c r="E60" s="52">
        <f t="shared" si="17"/>
        <v>25183.59375</v>
      </c>
      <c r="F60" s="52">
        <f t="shared" si="17"/>
        <v>29035.64453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2.0" customHeight="1">
      <c r="A61" s="15" t="s">
        <v>83</v>
      </c>
      <c r="B61" s="52"/>
      <c r="C61" s="52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2.0" customHeight="1">
      <c r="A62" s="15" t="s">
        <v>84</v>
      </c>
      <c r="B62" s="52">
        <f t="shared" ref="B62:F62" si="18">B59+B60+B61</f>
        <v>29260.41667</v>
      </c>
      <c r="C62" s="52">
        <f t="shared" si="18"/>
        <v>71311.19792</v>
      </c>
      <c r="D62" s="52">
        <f t="shared" si="18"/>
        <v>99772.29818</v>
      </c>
      <c r="E62" s="52">
        <f t="shared" si="18"/>
        <v>124675.7609</v>
      </c>
      <c r="F62" s="52">
        <f t="shared" si="18"/>
        <v>146466.2908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2.0" customHeight="1">
      <c r="A63" s="143" t="s">
        <v>85</v>
      </c>
      <c r="B63" s="181">
        <v>2014.0</v>
      </c>
      <c r="C63" s="181">
        <v>2015.0</v>
      </c>
      <c r="D63" s="181">
        <v>2016.0</v>
      </c>
      <c r="E63" s="181">
        <v>2017.0</v>
      </c>
      <c r="F63" s="181">
        <v>2018.0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2.0" customHeight="1">
      <c r="A64" s="15" t="s">
        <v>86</v>
      </c>
      <c r="B64" s="52">
        <f t="shared" ref="B64:F64" si="19">B65+B66+B67</f>
        <v>7732.855229</v>
      </c>
      <c r="C64" s="52" t="str">
        <f t="shared" si="19"/>
        <v>#REF!</v>
      </c>
      <c r="D64" s="52" t="str">
        <f t="shared" si="19"/>
        <v>#REF!</v>
      </c>
      <c r="E64" s="52" t="str">
        <f t="shared" si="19"/>
        <v>#REF!</v>
      </c>
      <c r="F64" s="52" t="str">
        <f t="shared" si="19"/>
        <v>#REF!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2.0" customHeight="1">
      <c r="A65" s="15" t="s">
        <v>87</v>
      </c>
      <c r="B65" s="52">
        <v>40000.0</v>
      </c>
      <c r="C65" s="52">
        <v>40000.0</v>
      </c>
      <c r="D65" s="52">
        <v>40000.0</v>
      </c>
      <c r="E65" s="52">
        <v>40000.0</v>
      </c>
      <c r="F65" s="52">
        <v>40000.0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2.0" customHeight="1">
      <c r="A66" s="15" t="s">
        <v>88</v>
      </c>
      <c r="B66" s="52">
        <v>0.0</v>
      </c>
      <c r="C66" s="52">
        <f t="shared" ref="C66:F66" si="20">B67</f>
        <v>-32267.14477</v>
      </c>
      <c r="D66" s="52" t="str">
        <f t="shared" si="20"/>
        <v>#REF!</v>
      </c>
      <c r="E66" s="52" t="str">
        <f t="shared" si="20"/>
        <v>#REF!</v>
      </c>
      <c r="F66" s="52" t="str">
        <f t="shared" si="20"/>
        <v>#REF!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2.0" customHeight="1">
      <c r="A67" s="15" t="s">
        <v>89</v>
      </c>
      <c r="B67" s="52">
        <f t="shared" ref="B67:F67" si="21">B53</f>
        <v>-32267.14477</v>
      </c>
      <c r="C67" s="52" t="str">
        <f t="shared" si="21"/>
        <v>#REF!</v>
      </c>
      <c r="D67" s="52" t="str">
        <f t="shared" si="21"/>
        <v>#REF!</v>
      </c>
      <c r="E67" s="52" t="str">
        <f t="shared" si="21"/>
        <v>#REF!</v>
      </c>
      <c r="F67" s="52" t="str">
        <f t="shared" si="21"/>
        <v>#REF!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2.0" customHeight="1">
      <c r="A68" s="15" t="s">
        <v>90</v>
      </c>
      <c r="B68" s="52">
        <v>75000.0</v>
      </c>
      <c r="C68" s="52">
        <f>(B68+51209.3576526566)/2</f>
        <v>63104.67883</v>
      </c>
      <c r="D68" s="52">
        <f>(C68+26229.1831879461)/2</f>
        <v>44666.93101</v>
      </c>
      <c r="E68" s="52">
        <f>D68/2</f>
        <v>22333.4655</v>
      </c>
      <c r="F68" s="52">
        <v>0.0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2.0" customHeight="1">
      <c r="A69" s="15" t="s">
        <v>91</v>
      </c>
      <c r="B69" s="52">
        <f t="shared" ref="B69:F69" si="22">B64+B68</f>
        <v>82732.85523</v>
      </c>
      <c r="C69" s="52" t="str">
        <f t="shared" si="22"/>
        <v>#REF!</v>
      </c>
      <c r="D69" s="52" t="str">
        <f t="shared" si="22"/>
        <v>#REF!</v>
      </c>
      <c r="E69" s="52" t="str">
        <f t="shared" si="22"/>
        <v>#REF!</v>
      </c>
      <c r="F69" s="52" t="str">
        <f t="shared" si="22"/>
        <v>#REF!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2.0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2.0" customHeight="1">
      <c r="A71" s="16" t="s">
        <v>92</v>
      </c>
      <c r="B71" s="181">
        <v>2014.0</v>
      </c>
      <c r="C71" s="181">
        <v>2015.0</v>
      </c>
      <c r="D71" s="181">
        <v>2016.0</v>
      </c>
      <c r="E71" s="181">
        <v>2017.0</v>
      </c>
      <c r="F71" s="181">
        <v>2018.0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2.0" customHeight="1">
      <c r="A72" s="15" t="s">
        <v>93</v>
      </c>
      <c r="B72" s="52">
        <f t="shared" ref="B72:F72" si="23">B73+B74</f>
        <v>19260.41667</v>
      </c>
      <c r="C72" s="52">
        <f t="shared" si="23"/>
        <v>38708.33333</v>
      </c>
      <c r="D72" s="52">
        <f t="shared" si="23"/>
        <v>30375</v>
      </c>
      <c r="E72" s="52">
        <f t="shared" si="23"/>
        <v>0</v>
      </c>
      <c r="F72" s="52">
        <f t="shared" si="23"/>
        <v>0</v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2.0" customHeight="1">
      <c r="A73" s="15" t="s">
        <v>94</v>
      </c>
      <c r="B73" s="52">
        <f t="shared" ref="B73:F73" si="24">B20</f>
        <v>11666.66667</v>
      </c>
      <c r="C73" s="52">
        <f t="shared" si="24"/>
        <v>8333.333333</v>
      </c>
      <c r="D73" s="52" t="str">
        <f t="shared" si="24"/>
        <v/>
      </c>
      <c r="E73" s="52" t="str">
        <f t="shared" si="24"/>
        <v/>
      </c>
      <c r="F73" s="52" t="str">
        <f t="shared" si="24"/>
        <v/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2.0" customHeight="1">
      <c r="A74" s="15" t="s">
        <v>95</v>
      </c>
      <c r="B74" s="52">
        <f t="shared" ref="B74:D74" si="25">0.75*B22</f>
        <v>7593.75</v>
      </c>
      <c r="C74" s="52">
        <f t="shared" si="25"/>
        <v>30375</v>
      </c>
      <c r="D74" s="52">
        <f t="shared" si="25"/>
        <v>30375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2.0" customHeight="1">
      <c r="A75" s="15" t="s">
        <v>96</v>
      </c>
      <c r="B75" s="52">
        <f t="shared" ref="B75:C75" si="26">B14</f>
        <v>5000</v>
      </c>
      <c r="C75" s="52">
        <f t="shared" si="26"/>
        <v>25934.33586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2.0" customHeight="1">
      <c r="A76" s="15" t="s">
        <v>97</v>
      </c>
      <c r="B76" s="52">
        <f t="shared" ref="B76:F76" si="27">B72+B75</f>
        <v>24260.41667</v>
      </c>
      <c r="C76" s="52">
        <f t="shared" si="27"/>
        <v>64642.66919</v>
      </c>
      <c r="D76" s="52">
        <f t="shared" si="27"/>
        <v>30375</v>
      </c>
      <c r="E76" s="52">
        <f t="shared" si="27"/>
        <v>0</v>
      </c>
      <c r="F76" s="52">
        <f t="shared" si="27"/>
        <v>0</v>
      </c>
      <c r="G76" s="192">
        <f>SUM(B76:F76)</f>
        <v>119278.0859</v>
      </c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2.0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2.0" customHeight="1">
      <c r="A78" s="7" t="s">
        <v>9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2.0" customHeight="1">
      <c r="A79" s="186" t="s">
        <v>75</v>
      </c>
      <c r="B79" s="9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2.0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2.0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2.0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2.0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2.0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2.0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2.0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2.0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2.0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2.0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2.0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2.0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2.0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2.0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2.0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2.0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2.0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2.0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2.0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2.0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2.0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2.0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2.0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2.0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2.0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2.0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2.0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2.0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2.0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2.0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2.0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2.0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2.0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2.0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2.0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2.0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2.0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2.0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2.0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2.0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2.0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2.0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2.0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2.0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2.0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2.0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2.0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2.0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2.0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2.0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2.0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2.0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2.0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2.0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2.0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2.0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2.0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2.0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2.0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2.0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2.0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2.0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2.0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2.0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2.0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2.0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2.0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2.0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2.0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2.0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2.0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2.0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2.0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2.0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2.0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2.0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2.0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2.0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2.0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2.0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2.0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2.0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2.0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2.0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2.0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2.0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2.0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2.0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2.0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2.0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2.0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2.0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2.0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2.0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2.0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2.0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2.0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2.0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2.0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2.0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2.0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2.0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2.0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2.0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2.0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2.0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2.0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2.0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2.0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2.0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2.0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2.0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2.0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2.0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2.0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2.0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2.0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2.0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2.0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2.0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2.0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2.0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2.0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2.0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2.0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2.0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2.0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2.0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2.0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2.0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2.0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2.0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2.0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2.0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2.0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2.0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2.0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2.0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2.0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2.0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2.0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2.0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2.0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2.0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2.0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2.0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2.0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2.0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2.0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2.0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2.0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2.0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2.0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2.0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2.0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2.0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2.0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2.0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2.0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2.0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2.0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2.0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2.0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2.0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2.0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2.0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2.0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2.0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2.0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2.0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2.0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2.0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2.0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2.0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2.0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2.0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2.0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2.0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2.0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2.0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2.0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2.0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2.0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2.0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2.0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2.0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2.0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2.0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2.0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2.0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2.0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2.0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2.0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2.0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2.0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2.0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2.0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2.0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2.0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2.0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2.0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2.0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2.0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2.0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2.0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2.0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2.0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2.0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2.0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2.0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2.0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2.0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2.0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2.0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2.0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2.0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2.0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2.0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2.0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2.0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2.0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2.0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2.0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2.0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2.0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2.0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2.0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2.0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2.0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2.0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2.0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2.0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2.0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2.0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2.0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2.0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2.0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2.0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2.0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2.0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2.0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2.0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2.0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2.0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2.0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2.0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2.0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2.0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2.0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2.0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2.0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2.0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2.0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2.0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2.0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2.0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2.0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2.0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2.0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2.0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2.0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2.0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2.0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2.0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2.0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2.0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2.0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2.0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2.0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2.0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2.0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2.0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2.0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2.0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2.0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2.0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2.0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2.0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2.0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2.0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2.0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2.0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2.0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2.0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2.0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2.0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2.0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2.0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2.0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2.0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2.0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2.0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2.0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2.0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2.0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2.0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2.0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2.0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2.0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2.0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2.0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2.0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2.0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2.0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2.0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2.0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2.0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2.0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2.0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2.0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2.0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2.0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2.0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2.0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2.0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2.0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2.0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2.0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2.0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2.0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2.0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2.0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2.0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2.0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2.0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2.0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2.0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2.0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2.0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2.0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2.0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2.0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2.0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2.0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2.0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2.0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2.0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2.0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2.0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2.0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2.0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2.0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2.0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2.0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2.0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2.0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2.0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2.0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2.0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2.0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2.0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2.0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2.0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2.0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2.0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2.0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2.0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2.0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2.0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2.0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2.0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2.0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2.0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2.0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2.0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2.0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2.0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2.0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2.0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2.0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2.0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2.0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2.0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2.0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2.0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2.0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2.0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2.0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2.0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2.0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2.0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2.0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2.0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2.0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2.0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2.0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2.0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2.0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2.0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2.0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2.0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2.0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2.0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2.0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2.0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2.0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2.0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2.0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2.0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2.0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2.0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2.0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2.0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2.0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2.0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2.0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2.0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2.0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2.0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2.0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2.0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2.0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2.0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2.0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2.0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2.0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2.0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2.0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2.0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2.0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2.0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2.0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2.0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2.0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2.0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2.0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2.0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2.0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2.0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2.0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2.0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2.0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2.0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2.0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2.0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2.0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2.0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2.0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2.0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2.0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2.0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2.0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2.0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2.0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2.0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2.0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2.0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2.0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2.0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2.0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2.0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2.0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2.0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2.0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2.0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2.0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2.0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2.0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2.0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2.0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2.0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2.0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2.0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2.0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2.0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2.0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2.0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2.0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2.0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2.0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2.0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2.0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2.0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2.0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2.0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2.0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2.0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2.0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2.0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2.0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2.0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2.0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2.0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2.0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2.0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2.0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2.0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2.0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2.0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2.0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2.0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2.0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2.0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2.0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2.0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2.0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2.0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2.0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2.0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2.0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2.0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2.0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2.0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2.0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2.0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2.0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2.0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2.0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2.0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2.0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2.0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2.0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2.0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2.0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2.0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2.0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2.0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2.0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2.0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2.0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2.0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2.0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2.0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2.0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2.0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2.0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2.0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2.0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2.0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2.0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2.0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2.0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2.0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2.0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2.0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2.0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2.0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2.0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2.0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2.0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2.0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2.0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2.0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2.0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2.0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2.0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2.0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2.0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2.0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2.0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2.0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2.0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2.0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2.0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2.0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2.0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2.0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2.0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2.0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2.0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2.0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2.0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2.0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2.0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2.0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2.0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2.0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2.0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2.0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2.0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2.0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2.0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2.0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2.0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2.0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2.0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2.0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2.0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2.0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2.0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2.0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2.0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2.0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2.0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2.0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2.0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2.0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2.0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2.0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2.0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2.0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2.0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2.0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2.0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2.0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2.0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2.0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2.0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2.0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2.0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2.0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2.0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2.0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2.0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2.0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2.0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2.0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2.0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2.0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2.0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2.0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2.0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2.0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2.0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2.0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2.0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2.0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2.0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2.0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2.0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2.0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2.0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2.0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2.0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2.0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2.0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2.0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2.0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2.0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2.0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2.0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2.0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2.0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2.0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2.0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2.0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2.0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2.0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2.0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2.0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2.0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2.0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2.0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2.0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2.0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2.0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2.0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2.0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2.0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2.0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2.0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2.0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2.0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2.0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2.0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2.0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2.0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2.0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2.0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2.0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2.0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2.0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2.0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2.0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2.0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2.0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2.0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2.0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2.0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2.0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2.0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2.0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2.0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2.0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2.0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2.0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2.0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2.0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2.0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2.0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2.0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2.0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2.0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2.0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2.0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2.0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2.0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2.0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2.0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2.0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2.0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2.0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2.0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2.0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2.0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2.0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2.0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2.0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2.0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2.0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2.0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2.0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2.0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2.0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2.0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2.0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2.0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2.0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2.0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2.0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2.0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2.0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2.0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2.0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2.0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2.0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2.0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2.0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2.0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2.0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2.0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2.0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2.0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2.0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2.0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2.0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2.0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2.0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2.0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2.0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2.0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2.0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2.0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2.0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2.0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2.0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2.0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2.0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2.0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2.0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2.0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2.0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2.0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2.0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2.0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2.0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2.0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2.0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2.0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2.0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2.0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2.0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2.0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2.0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2.0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2.0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2.0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2.0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2.0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2.0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2.0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2.0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2.0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2.0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2.0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2.0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2.0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2.0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2.0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2.0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2.0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2.0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2.0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2.0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2.0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2.0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2.0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2.0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2.0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2.0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2.0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2.0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2.0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2.0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2.0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2.0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2.0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2.0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2.0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2.0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2.0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2.0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2.0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2.0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2.0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2.0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2.0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2.0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2.0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2.0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2.0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2.0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2.0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2.0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2.0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2.0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2.0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2.0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2.0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2.0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2.0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2.0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2.0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2.0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2.0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2.0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2.0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2.0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2.0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2.0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2.0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2.0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2.0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2.0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2.0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2.0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2.0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2.0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2.0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2.0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2.0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2.0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2.0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2.0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2.0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2.0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2.0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2.0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2.0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2.0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2.0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2.0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2.0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2.0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2.0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2.0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2.0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2.0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2.0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2.0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2.0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2.0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2.0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2.0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2.0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2.0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2.0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2.0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2.0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2.0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2.0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2.0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2.0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2.0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2.0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2.0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2.0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2.0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2.0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2.0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2.0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2.0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2.0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2.0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2.0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2.0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2.0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2.0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2.0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2.0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2.0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2.0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2.0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2.0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2.0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2.0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2.0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2.0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2.0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2.0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2.0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2.0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2.0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2.0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2.0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2.0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2.0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2.0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2.0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2.0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2.0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2.0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2.0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2.0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2.0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2.0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2.0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2.0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2.0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2.0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2.0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2.0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2.0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2.0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2.0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2.0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2.0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2.0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2.0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12.0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12.0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hyperlinks>
    <hyperlink r:id="rId1" ref="A2"/>
  </hyperlinks>
  <printOptions/>
  <pageMargins bottom="0.75" footer="0.0" header="0.0" left="0.7" right="0.7" top="0.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6" width="2.86"/>
    <col customWidth="1" min="7" max="7" width="49.14"/>
    <col customWidth="1" min="8" max="8" width="12.0"/>
    <col customWidth="1" min="9" max="11" width="10.86"/>
    <col customWidth="1" min="12" max="26" width="10.71"/>
  </cols>
  <sheetData>
    <row r="1">
      <c r="A1" s="7" t="s">
        <v>9</v>
      </c>
      <c r="C1" s="193"/>
      <c r="D1" s="193"/>
      <c r="E1" s="193"/>
      <c r="F1" s="193"/>
      <c r="G1" s="193"/>
      <c r="H1" s="194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>
      <c r="A2" s="8" t="s">
        <v>11</v>
      </c>
      <c r="B2" s="9"/>
      <c r="C2" s="193"/>
      <c r="D2" s="193"/>
      <c r="E2" s="193"/>
      <c r="F2" s="193"/>
      <c r="G2" s="193"/>
      <c r="H2" s="19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>
      <c r="A3" s="193"/>
      <c r="B3" s="195" t="s">
        <v>98</v>
      </c>
      <c r="C3" s="193"/>
      <c r="D3" s="193"/>
      <c r="E3" s="193"/>
      <c r="F3" s="193"/>
      <c r="G3" s="193"/>
      <c r="H3" s="194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>
      <c r="A4" s="193"/>
      <c r="B4" s="196" t="s">
        <v>99</v>
      </c>
      <c r="C4" s="193"/>
      <c r="D4" s="193"/>
      <c r="E4" s="193"/>
      <c r="F4" s="193"/>
      <c r="G4" s="193"/>
      <c r="H4" s="194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>
      <c r="A5" s="193"/>
      <c r="B5" s="196" t="s">
        <v>100</v>
      </c>
      <c r="C5" s="193"/>
      <c r="D5" s="193"/>
      <c r="E5" s="193"/>
      <c r="F5" s="193"/>
      <c r="G5" s="193"/>
      <c r="H5" s="194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</row>
    <row r="6">
      <c r="A6" s="193"/>
      <c r="B6" s="196" t="s">
        <v>101</v>
      </c>
      <c r="C6" s="193"/>
      <c r="D6" s="193"/>
      <c r="E6" s="193"/>
      <c r="F6" s="193"/>
      <c r="G6" s="193"/>
      <c r="H6" s="194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</row>
    <row r="7">
      <c r="A7" s="193"/>
      <c r="B7" s="193"/>
      <c r="C7" s="193"/>
      <c r="D7" s="193"/>
      <c r="E7" s="193"/>
      <c r="F7" s="193"/>
      <c r="G7" s="193"/>
      <c r="H7" s="194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</row>
    <row r="8">
      <c r="A8" s="193"/>
      <c r="B8" s="197" t="s">
        <v>102</v>
      </c>
      <c r="C8" s="193"/>
      <c r="D8" s="193"/>
      <c r="E8" s="193"/>
      <c r="F8" s="193"/>
      <c r="G8" s="193"/>
      <c r="H8" s="194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</row>
    <row r="9">
      <c r="A9" s="193"/>
      <c r="B9" s="196" t="s">
        <v>103</v>
      </c>
      <c r="C9" s="196"/>
      <c r="D9" s="196"/>
      <c r="E9" s="196"/>
      <c r="F9" s="196"/>
      <c r="G9" s="196"/>
      <c r="H9" s="198">
        <f>H10</f>
        <v>38000</v>
      </c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</row>
    <row r="10">
      <c r="A10" s="193"/>
      <c r="B10" s="196"/>
      <c r="C10" s="193"/>
      <c r="D10" s="193" t="s">
        <v>104</v>
      </c>
      <c r="E10" s="193"/>
      <c r="F10" s="193"/>
      <c r="G10" s="193"/>
      <c r="H10" s="194">
        <v>38000.0</v>
      </c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</row>
    <row r="11">
      <c r="A11" s="193"/>
      <c r="B11" s="196" t="s">
        <v>105</v>
      </c>
      <c r="C11" s="196"/>
      <c r="D11" s="196"/>
      <c r="E11" s="196"/>
      <c r="F11" s="196"/>
      <c r="G11" s="196"/>
      <c r="H11" s="198">
        <f>H12</f>
        <v>3000</v>
      </c>
      <c r="I11" s="193"/>
      <c r="J11" s="7" t="s">
        <v>9</v>
      </c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</row>
    <row r="12">
      <c r="A12" s="193"/>
      <c r="B12" s="193"/>
      <c r="C12" s="193" t="s">
        <v>106</v>
      </c>
      <c r="D12" s="193"/>
      <c r="E12" s="193"/>
      <c r="F12" s="193"/>
      <c r="G12" s="193"/>
      <c r="H12" s="194">
        <v>3000.0</v>
      </c>
      <c r="I12" s="193"/>
      <c r="J12" s="8" t="s">
        <v>11</v>
      </c>
      <c r="K12" s="9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</row>
    <row r="13">
      <c r="A13" s="193"/>
      <c r="B13" s="193"/>
      <c r="C13" s="193"/>
      <c r="D13" s="193" t="s">
        <v>107</v>
      </c>
      <c r="E13" s="193"/>
      <c r="F13" s="193"/>
      <c r="G13" s="193"/>
      <c r="H13" s="194">
        <v>3000.0</v>
      </c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</row>
    <row r="14">
      <c r="A14" s="193"/>
      <c r="B14" s="199" t="s">
        <v>108</v>
      </c>
      <c r="C14" s="200"/>
      <c r="D14" s="200"/>
      <c r="E14" s="200"/>
      <c r="F14" s="200"/>
      <c r="G14" s="200"/>
      <c r="H14" s="201">
        <f>H9+H11</f>
        <v>41000</v>
      </c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</row>
    <row r="15">
      <c r="A15" s="193"/>
      <c r="B15" s="193"/>
      <c r="C15" s="193"/>
      <c r="D15" s="193"/>
      <c r="E15" s="193"/>
      <c r="F15" s="193"/>
      <c r="G15" s="193"/>
      <c r="H15" s="194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</row>
    <row r="16">
      <c r="A16" s="193"/>
      <c r="B16" s="197" t="s">
        <v>109</v>
      </c>
      <c r="C16" s="193"/>
      <c r="D16" s="193"/>
      <c r="E16" s="193"/>
      <c r="F16" s="193"/>
      <c r="G16" s="193"/>
      <c r="H16" s="194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>
      <c r="A17" s="193"/>
      <c r="B17" s="196" t="s">
        <v>110</v>
      </c>
      <c r="C17" s="196"/>
      <c r="D17" s="196"/>
      <c r="E17" s="196"/>
      <c r="F17" s="196"/>
      <c r="G17" s="196"/>
      <c r="H17" s="198">
        <f>H18</f>
        <v>3000</v>
      </c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>
      <c r="A18" s="193"/>
      <c r="B18" s="193"/>
      <c r="C18" s="193" t="s">
        <v>111</v>
      </c>
      <c r="D18" s="193"/>
      <c r="E18" s="193"/>
      <c r="F18" s="193"/>
      <c r="G18" s="193"/>
      <c r="H18" s="194">
        <v>3000.0</v>
      </c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</row>
    <row r="19">
      <c r="A19" s="193"/>
      <c r="B19" s="193"/>
      <c r="C19" s="193"/>
      <c r="D19" s="193" t="s">
        <v>112</v>
      </c>
      <c r="E19" s="193"/>
      <c r="F19" s="193"/>
      <c r="G19" s="193"/>
      <c r="H19" s="194">
        <v>3000.0</v>
      </c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</row>
    <row r="20">
      <c r="A20" s="193"/>
      <c r="B20" s="193"/>
      <c r="C20" s="193"/>
      <c r="D20" s="193"/>
      <c r="E20" s="193" t="s">
        <v>113</v>
      </c>
      <c r="F20" s="193"/>
      <c r="G20" s="193"/>
      <c r="H20" s="194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</row>
    <row r="21" ht="15.75" customHeight="1">
      <c r="A21" s="193"/>
      <c r="B21" s="193"/>
      <c r="C21" s="193"/>
      <c r="D21" s="193"/>
      <c r="E21" s="193"/>
      <c r="F21" s="193" t="s">
        <v>114</v>
      </c>
      <c r="G21" s="193"/>
      <c r="H21" s="194">
        <v>3000.0</v>
      </c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</row>
    <row r="22" ht="15.75" customHeight="1">
      <c r="A22" s="193"/>
      <c r="B22" s="193"/>
      <c r="C22" s="193"/>
      <c r="D22" s="193"/>
      <c r="E22" s="193"/>
      <c r="F22" s="193" t="s">
        <v>115</v>
      </c>
      <c r="G22" s="193"/>
      <c r="H22" s="194">
        <v>3000.0</v>
      </c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</row>
    <row r="23" ht="15.75" customHeight="1">
      <c r="A23" s="193"/>
      <c r="B23" s="193"/>
      <c r="C23" s="193"/>
      <c r="D23" s="193" t="s">
        <v>116</v>
      </c>
      <c r="E23" s="193"/>
      <c r="F23" s="193"/>
      <c r="G23" s="193"/>
      <c r="H23" s="194">
        <v>0.0</v>
      </c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</row>
    <row r="24" ht="15.75" customHeight="1">
      <c r="A24" s="193"/>
      <c r="B24" s="196" t="s">
        <v>117</v>
      </c>
      <c r="C24" s="196" t="s">
        <v>118</v>
      </c>
      <c r="D24" s="196"/>
      <c r="E24" s="196"/>
      <c r="F24" s="196"/>
      <c r="G24" s="196"/>
      <c r="H24" s="198">
        <f>H25</f>
        <v>38000</v>
      </c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</row>
    <row r="25" ht="15.75" customHeight="1">
      <c r="A25" s="193"/>
      <c r="B25" s="193"/>
      <c r="C25" s="193"/>
      <c r="D25" s="193" t="s">
        <v>119</v>
      </c>
      <c r="E25" s="193"/>
      <c r="F25" s="193"/>
      <c r="G25" s="193"/>
      <c r="H25" s="194">
        <v>38000.0</v>
      </c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</row>
    <row r="26" ht="15.75" customHeight="1">
      <c r="A26" s="193"/>
      <c r="B26" s="199" t="s">
        <v>120</v>
      </c>
      <c r="C26" s="200"/>
      <c r="D26" s="200"/>
      <c r="E26" s="200"/>
      <c r="F26" s="200"/>
      <c r="G26" s="200"/>
      <c r="H26" s="201">
        <f>H17+H24</f>
        <v>41000</v>
      </c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</row>
    <row r="27" ht="15.75" customHeight="1">
      <c r="A27" s="193"/>
      <c r="B27" s="193"/>
      <c r="C27" s="193"/>
      <c r="D27" s="193"/>
      <c r="E27" s="193"/>
      <c r="F27" s="193"/>
      <c r="G27" s="193"/>
      <c r="H27" s="194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</row>
    <row r="28" ht="15.75" customHeight="1">
      <c r="A28" s="193"/>
      <c r="B28" s="193"/>
      <c r="C28" s="193"/>
      <c r="D28" s="193"/>
      <c r="E28" s="193"/>
      <c r="F28" s="193"/>
      <c r="G28" s="193"/>
      <c r="H28" s="194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</row>
    <row r="29" ht="15.75" customHeight="1">
      <c r="A29" s="193"/>
      <c r="B29" s="195" t="s">
        <v>73</v>
      </c>
      <c r="C29" s="193"/>
      <c r="D29" s="193"/>
      <c r="E29" s="193"/>
      <c r="F29" s="193"/>
      <c r="G29" s="193"/>
      <c r="H29" s="194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</row>
    <row r="30" ht="15.75" customHeight="1">
      <c r="A30" s="193"/>
      <c r="B30" s="196" t="s">
        <v>99</v>
      </c>
      <c r="C30" s="193"/>
      <c r="D30" s="193"/>
      <c r="E30" s="193"/>
      <c r="F30" s="193"/>
      <c r="G30" s="193"/>
      <c r="H30" s="194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</row>
    <row r="31" ht="15.75" customHeight="1">
      <c r="A31" s="193"/>
      <c r="B31" s="196" t="s">
        <v>100</v>
      </c>
      <c r="C31" s="193"/>
      <c r="D31" s="193"/>
      <c r="E31" s="193"/>
      <c r="F31" s="193"/>
      <c r="G31" s="193"/>
      <c r="H31" s="194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</row>
    <row r="32" ht="15.75" customHeight="1">
      <c r="A32" s="193"/>
      <c r="B32" s="196" t="s">
        <v>101</v>
      </c>
      <c r="C32" s="193"/>
      <c r="D32" s="193"/>
      <c r="E32" s="193"/>
      <c r="F32" s="193"/>
      <c r="G32" s="193"/>
      <c r="H32" s="194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</row>
    <row r="33" ht="15.75" customHeight="1">
      <c r="A33" s="193"/>
      <c r="B33" s="193"/>
      <c r="C33" s="193"/>
      <c r="D33" s="193"/>
      <c r="E33" s="193"/>
      <c r="F33" s="193"/>
      <c r="G33" s="193"/>
      <c r="H33" s="194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</row>
    <row r="34" ht="15.75" customHeight="1">
      <c r="A34" s="193"/>
      <c r="B34" s="193" t="s">
        <v>121</v>
      </c>
      <c r="C34" s="193" t="s">
        <v>122</v>
      </c>
      <c r="D34" s="193"/>
      <c r="E34" s="193"/>
      <c r="F34" s="193"/>
      <c r="G34" s="193"/>
      <c r="H34" s="194">
        <v>0.0</v>
      </c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</row>
    <row r="35" ht="15.75" customHeight="1">
      <c r="A35" s="193"/>
      <c r="B35" s="193" t="s">
        <v>123</v>
      </c>
      <c r="C35" s="193"/>
      <c r="D35" s="193"/>
      <c r="E35" s="193"/>
      <c r="F35" s="193"/>
      <c r="G35" s="193"/>
      <c r="H35" s="194">
        <v>38000.0</v>
      </c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</row>
    <row r="36" ht="15.75" customHeight="1">
      <c r="A36" s="193"/>
      <c r="B36" s="193" t="s">
        <v>124</v>
      </c>
      <c r="C36" s="193"/>
      <c r="D36" s="193"/>
      <c r="E36" s="193"/>
      <c r="F36" s="193"/>
      <c r="G36" s="193"/>
      <c r="H36" s="194">
        <f>H37</f>
        <v>38000</v>
      </c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</row>
    <row r="37" ht="15.75" customHeight="1">
      <c r="A37" s="193"/>
      <c r="B37" s="193"/>
      <c r="C37" s="193" t="s">
        <v>125</v>
      </c>
      <c r="D37" s="193"/>
      <c r="E37" s="193"/>
      <c r="F37" s="193"/>
      <c r="G37" s="193"/>
      <c r="H37" s="194">
        <v>38000.0</v>
      </c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</row>
    <row r="38" ht="15.75" customHeight="1">
      <c r="A38" s="193"/>
      <c r="B38" s="199" t="s">
        <v>126</v>
      </c>
      <c r="C38" s="200"/>
      <c r="D38" s="200"/>
      <c r="E38" s="200"/>
      <c r="F38" s="200"/>
      <c r="G38" s="200"/>
      <c r="H38" s="201">
        <v>0.0</v>
      </c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</row>
    <row r="39" ht="15.75" customHeight="1">
      <c r="A39" s="193"/>
      <c r="B39" s="193"/>
      <c r="C39" s="193"/>
      <c r="D39" s="193"/>
      <c r="E39" s="193"/>
      <c r="F39" s="193"/>
      <c r="G39" s="193"/>
      <c r="H39" s="194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</row>
    <row r="40" ht="15.75" customHeight="1">
      <c r="A40" s="193"/>
      <c r="B40" s="193"/>
      <c r="C40" s="193"/>
      <c r="D40" s="193"/>
      <c r="E40" s="193"/>
      <c r="F40" s="193"/>
      <c r="G40" s="193"/>
      <c r="H40" s="194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</row>
    <row r="41" ht="15.75" customHeight="1">
      <c r="A41" s="193"/>
      <c r="B41" s="193"/>
      <c r="C41" s="193"/>
      <c r="D41" s="193"/>
      <c r="E41" s="193"/>
      <c r="F41" s="193"/>
      <c r="G41" s="193"/>
      <c r="H41" s="194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</row>
    <row r="42" ht="15.75" customHeight="1">
      <c r="A42" s="193"/>
      <c r="B42" s="193"/>
      <c r="C42" s="193"/>
      <c r="D42" s="193"/>
      <c r="E42" s="193"/>
      <c r="F42" s="193"/>
      <c r="G42" s="193"/>
      <c r="H42" s="194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</row>
    <row r="43" ht="15.75" customHeight="1">
      <c r="A43" s="193"/>
      <c r="B43" s="193"/>
      <c r="C43" s="193"/>
      <c r="D43" s="193"/>
      <c r="E43" s="193"/>
      <c r="F43" s="193"/>
      <c r="G43" s="193"/>
      <c r="H43" s="194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</row>
    <row r="44" ht="15.75" customHeight="1">
      <c r="A44" s="193"/>
      <c r="B44" s="193"/>
      <c r="C44" s="193"/>
      <c r="D44" s="193"/>
      <c r="E44" s="193"/>
      <c r="F44" s="193"/>
      <c r="G44" s="193"/>
      <c r="H44" s="194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</row>
    <row r="45" ht="15.75" customHeight="1">
      <c r="A45" s="193"/>
      <c r="B45" s="193"/>
      <c r="C45" s="193"/>
      <c r="D45" s="193"/>
      <c r="E45" s="193"/>
      <c r="F45" s="193"/>
      <c r="G45" s="193"/>
      <c r="H45" s="194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</row>
    <row r="46" ht="15.75" customHeight="1">
      <c r="A46" s="193"/>
      <c r="B46" s="193"/>
      <c r="C46" s="193"/>
      <c r="D46" s="193"/>
      <c r="E46" s="193"/>
      <c r="F46" s="193"/>
      <c r="G46" s="193"/>
      <c r="H46" s="194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</row>
    <row r="47" ht="15.75" customHeight="1">
      <c r="A47" s="193"/>
      <c r="B47" s="193"/>
      <c r="C47" s="193"/>
      <c r="D47" s="193"/>
      <c r="E47" s="193"/>
      <c r="F47" s="193"/>
      <c r="G47" s="193"/>
      <c r="H47" s="194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</row>
    <row r="48" ht="15.75" customHeight="1">
      <c r="A48" s="193"/>
      <c r="B48" s="193"/>
      <c r="C48" s="193"/>
      <c r="D48" s="193"/>
      <c r="E48" s="193"/>
      <c r="F48" s="193"/>
      <c r="G48" s="193"/>
      <c r="H48" s="194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</row>
    <row r="49" ht="15.75" customHeight="1">
      <c r="A49" s="193"/>
      <c r="B49" s="193"/>
      <c r="C49" s="193"/>
      <c r="D49" s="193"/>
      <c r="E49" s="193"/>
      <c r="F49" s="193"/>
      <c r="G49" s="193"/>
      <c r="H49" s="194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</row>
    <row r="50" ht="15.75" customHeight="1">
      <c r="A50" s="193"/>
      <c r="B50" s="193"/>
      <c r="C50" s="193"/>
      <c r="D50" s="193"/>
      <c r="E50" s="193"/>
      <c r="F50" s="193"/>
      <c r="G50" s="193"/>
      <c r="H50" s="194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</row>
    <row r="51" ht="15.75" customHeight="1">
      <c r="A51" s="193"/>
      <c r="B51" s="193"/>
      <c r="C51" s="193"/>
      <c r="D51" s="193"/>
      <c r="E51" s="193"/>
      <c r="F51" s="193"/>
      <c r="G51" s="193"/>
      <c r="H51" s="194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</row>
    <row r="52" ht="15.75" customHeight="1">
      <c r="A52" s="193"/>
      <c r="B52" s="193"/>
      <c r="C52" s="193"/>
      <c r="D52" s="193"/>
      <c r="E52" s="193"/>
      <c r="F52" s="193"/>
      <c r="G52" s="193"/>
      <c r="H52" s="194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</row>
    <row r="53" ht="15.75" customHeight="1">
      <c r="A53" s="193"/>
      <c r="B53" s="193"/>
      <c r="C53" s="193"/>
      <c r="D53" s="193"/>
      <c r="E53" s="193"/>
      <c r="F53" s="193"/>
      <c r="G53" s="193"/>
      <c r="H53" s="194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</row>
    <row r="54" ht="15.75" customHeight="1">
      <c r="A54" s="193"/>
      <c r="B54" s="193"/>
      <c r="C54" s="193"/>
      <c r="D54" s="193"/>
      <c r="E54" s="193"/>
      <c r="F54" s="193"/>
      <c r="G54" s="193"/>
      <c r="H54" s="194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</row>
    <row r="55" ht="15.75" customHeight="1">
      <c r="A55" s="193"/>
      <c r="B55" s="193"/>
      <c r="C55" s="193"/>
      <c r="D55" s="193"/>
      <c r="E55" s="193"/>
      <c r="F55" s="193"/>
      <c r="G55" s="193"/>
      <c r="H55" s="194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</row>
    <row r="56" ht="15.75" customHeight="1">
      <c r="A56" s="193"/>
      <c r="B56" s="193"/>
      <c r="C56" s="193"/>
      <c r="D56" s="193"/>
      <c r="E56" s="193"/>
      <c r="F56" s="193"/>
      <c r="G56" s="193"/>
      <c r="H56" s="194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</row>
    <row r="57" ht="15.75" customHeight="1">
      <c r="A57" s="193"/>
      <c r="B57" s="193"/>
      <c r="C57" s="193"/>
      <c r="D57" s="193"/>
      <c r="E57" s="193"/>
      <c r="F57" s="193"/>
      <c r="G57" s="193"/>
      <c r="H57" s="194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</row>
    <row r="58" ht="15.75" customHeight="1">
      <c r="A58" s="193"/>
      <c r="B58" s="193"/>
      <c r="C58" s="193"/>
      <c r="D58" s="193"/>
      <c r="E58" s="193"/>
      <c r="F58" s="193"/>
      <c r="G58" s="193"/>
      <c r="H58" s="194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</row>
    <row r="59" ht="15.75" customHeight="1">
      <c r="A59" s="193"/>
      <c r="B59" s="193"/>
      <c r="C59" s="193"/>
      <c r="D59" s="193"/>
      <c r="E59" s="193"/>
      <c r="F59" s="193"/>
      <c r="G59" s="193"/>
      <c r="H59" s="194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</row>
    <row r="60" ht="15.75" customHeight="1">
      <c r="A60" s="193"/>
      <c r="B60" s="193"/>
      <c r="C60" s="193"/>
      <c r="D60" s="193"/>
      <c r="E60" s="193"/>
      <c r="F60" s="193"/>
      <c r="G60" s="193"/>
      <c r="H60" s="194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</row>
    <row r="61" ht="15.75" customHeight="1">
      <c r="A61" s="193"/>
      <c r="B61" s="193"/>
      <c r="C61" s="193"/>
      <c r="D61" s="193"/>
      <c r="E61" s="193"/>
      <c r="F61" s="193"/>
      <c r="G61" s="193"/>
      <c r="H61" s="194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</row>
    <row r="62" ht="15.75" customHeight="1">
      <c r="A62" s="193"/>
      <c r="B62" s="193"/>
      <c r="C62" s="193"/>
      <c r="D62" s="193"/>
      <c r="E62" s="193"/>
      <c r="F62" s="193"/>
      <c r="G62" s="193"/>
      <c r="H62" s="194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</row>
    <row r="63" ht="15.75" customHeight="1">
      <c r="A63" s="193"/>
      <c r="B63" s="193"/>
      <c r="C63" s="193"/>
      <c r="D63" s="193"/>
      <c r="E63" s="193"/>
      <c r="F63" s="193"/>
      <c r="G63" s="193"/>
      <c r="H63" s="194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</row>
    <row r="64" ht="15.75" customHeight="1">
      <c r="A64" s="193"/>
      <c r="B64" s="193"/>
      <c r="C64" s="193"/>
      <c r="D64" s="193"/>
      <c r="E64" s="193"/>
      <c r="F64" s="193"/>
      <c r="G64" s="193"/>
      <c r="H64" s="194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</row>
    <row r="65" ht="15.75" customHeight="1">
      <c r="A65" s="193"/>
      <c r="B65" s="193"/>
      <c r="C65" s="193"/>
      <c r="D65" s="193"/>
      <c r="E65" s="193"/>
      <c r="F65" s="193"/>
      <c r="G65" s="193"/>
      <c r="H65" s="194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</row>
    <row r="66" ht="15.75" customHeight="1">
      <c r="A66" s="193"/>
      <c r="B66" s="193"/>
      <c r="C66" s="193"/>
      <c r="D66" s="193"/>
      <c r="E66" s="193"/>
      <c r="F66" s="193"/>
      <c r="G66" s="193"/>
      <c r="H66" s="194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</row>
    <row r="67" ht="15.75" customHeight="1">
      <c r="A67" s="193"/>
      <c r="B67" s="193"/>
      <c r="C67" s="193"/>
      <c r="D67" s="193"/>
      <c r="E67" s="193"/>
      <c r="F67" s="193"/>
      <c r="G67" s="193"/>
      <c r="H67" s="194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</row>
    <row r="68" ht="15.75" customHeight="1">
      <c r="A68" s="193"/>
      <c r="B68" s="193"/>
      <c r="C68" s="193"/>
      <c r="D68" s="193"/>
      <c r="E68" s="193"/>
      <c r="F68" s="193"/>
      <c r="G68" s="193"/>
      <c r="H68" s="194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</row>
    <row r="69" ht="15.75" customHeight="1">
      <c r="A69" s="193"/>
      <c r="B69" s="193"/>
      <c r="C69" s="193"/>
      <c r="D69" s="193"/>
      <c r="E69" s="193"/>
      <c r="F69" s="193"/>
      <c r="G69" s="193"/>
      <c r="H69" s="194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</row>
    <row r="70" ht="15.75" customHeight="1">
      <c r="A70" s="193"/>
      <c r="B70" s="193"/>
      <c r="C70" s="193"/>
      <c r="D70" s="193"/>
      <c r="E70" s="193"/>
      <c r="F70" s="193"/>
      <c r="G70" s="193"/>
      <c r="H70" s="194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</row>
    <row r="71" ht="15.75" customHeight="1">
      <c r="A71" s="193"/>
      <c r="B71" s="193"/>
      <c r="C71" s="193"/>
      <c r="D71" s="193"/>
      <c r="E71" s="193"/>
      <c r="F71" s="193"/>
      <c r="G71" s="193"/>
      <c r="H71" s="194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</row>
    <row r="72" ht="15.75" customHeight="1">
      <c r="A72" s="193"/>
      <c r="B72" s="193"/>
      <c r="C72" s="193"/>
      <c r="D72" s="193"/>
      <c r="E72" s="193"/>
      <c r="F72" s="193"/>
      <c r="G72" s="193"/>
      <c r="H72" s="194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</row>
    <row r="73" ht="15.75" customHeight="1">
      <c r="A73" s="193"/>
      <c r="B73" s="193"/>
      <c r="C73" s="193"/>
      <c r="D73" s="193"/>
      <c r="E73" s="193"/>
      <c r="F73" s="193"/>
      <c r="G73" s="193"/>
      <c r="H73" s="194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</row>
    <row r="74" ht="15.75" customHeight="1">
      <c r="A74" s="193"/>
      <c r="B74" s="193"/>
      <c r="C74" s="193"/>
      <c r="D74" s="193"/>
      <c r="E74" s="193"/>
      <c r="F74" s="193"/>
      <c r="G74" s="193"/>
      <c r="H74" s="194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</row>
    <row r="75" ht="15.75" customHeight="1">
      <c r="A75" s="193"/>
      <c r="B75" s="193"/>
      <c r="C75" s="193"/>
      <c r="D75" s="193"/>
      <c r="E75" s="193"/>
      <c r="F75" s="193"/>
      <c r="G75" s="193"/>
      <c r="H75" s="194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</row>
    <row r="76" ht="15.75" customHeight="1">
      <c r="A76" s="193"/>
      <c r="B76" s="193"/>
      <c r="C76" s="193"/>
      <c r="D76" s="193"/>
      <c r="E76" s="193"/>
      <c r="F76" s="193"/>
      <c r="G76" s="193"/>
      <c r="H76" s="194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</row>
    <row r="77" ht="15.75" customHeight="1">
      <c r="A77" s="193"/>
      <c r="B77" s="193"/>
      <c r="C77" s="193"/>
      <c r="D77" s="193"/>
      <c r="E77" s="193"/>
      <c r="F77" s="193"/>
      <c r="G77" s="193"/>
      <c r="H77" s="194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</row>
    <row r="78" ht="15.75" customHeight="1">
      <c r="A78" s="193"/>
      <c r="B78" s="193"/>
      <c r="C78" s="193"/>
      <c r="D78" s="193"/>
      <c r="E78" s="193"/>
      <c r="F78" s="193"/>
      <c r="G78" s="193"/>
      <c r="H78" s="194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</row>
    <row r="79" ht="15.75" customHeight="1">
      <c r="A79" s="193"/>
      <c r="B79" s="193"/>
      <c r="C79" s="193"/>
      <c r="D79" s="193"/>
      <c r="E79" s="193"/>
      <c r="F79" s="193"/>
      <c r="G79" s="193"/>
      <c r="H79" s="194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</row>
    <row r="80" ht="15.75" customHeight="1">
      <c r="A80" s="193"/>
      <c r="B80" s="193"/>
      <c r="C80" s="193"/>
      <c r="D80" s="193"/>
      <c r="E80" s="193"/>
      <c r="F80" s="193"/>
      <c r="G80" s="193"/>
      <c r="H80" s="194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</row>
    <row r="81" ht="15.75" customHeight="1">
      <c r="A81" s="193"/>
      <c r="B81" s="193"/>
      <c r="C81" s="193"/>
      <c r="D81" s="193"/>
      <c r="E81" s="193"/>
      <c r="F81" s="193"/>
      <c r="G81" s="193"/>
      <c r="H81" s="194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</row>
    <row r="82" ht="15.75" customHeight="1">
      <c r="A82" s="193"/>
      <c r="B82" s="193"/>
      <c r="C82" s="193"/>
      <c r="D82" s="193"/>
      <c r="E82" s="193"/>
      <c r="F82" s="193"/>
      <c r="G82" s="193"/>
      <c r="H82" s="194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</row>
    <row r="83" ht="15.75" customHeight="1">
      <c r="A83" s="193"/>
      <c r="B83" s="193"/>
      <c r="C83" s="193"/>
      <c r="D83" s="193"/>
      <c r="E83" s="193"/>
      <c r="F83" s="193"/>
      <c r="G83" s="193"/>
      <c r="H83" s="194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</row>
    <row r="84" ht="15.75" customHeight="1">
      <c r="A84" s="193"/>
      <c r="B84" s="193"/>
      <c r="C84" s="193"/>
      <c r="D84" s="193"/>
      <c r="E84" s="193"/>
      <c r="F84" s="193"/>
      <c r="G84" s="193"/>
      <c r="H84" s="194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</row>
    <row r="85" ht="15.75" customHeight="1">
      <c r="A85" s="193"/>
      <c r="B85" s="193"/>
      <c r="C85" s="193"/>
      <c r="D85" s="193"/>
      <c r="E85" s="193"/>
      <c r="F85" s="193"/>
      <c r="G85" s="193"/>
      <c r="H85" s="194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</row>
    <row r="86" ht="15.75" customHeight="1">
      <c r="A86" s="193"/>
      <c r="B86" s="193"/>
      <c r="C86" s="193"/>
      <c r="D86" s="193"/>
      <c r="E86" s="193"/>
      <c r="F86" s="193"/>
      <c r="G86" s="193"/>
      <c r="H86" s="194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</row>
    <row r="87" ht="15.75" customHeight="1">
      <c r="A87" s="193"/>
      <c r="B87" s="193"/>
      <c r="C87" s="193"/>
      <c r="D87" s="193"/>
      <c r="E87" s="193"/>
      <c r="F87" s="193"/>
      <c r="G87" s="193"/>
      <c r="H87" s="194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</row>
    <row r="88" ht="15.75" customHeight="1">
      <c r="A88" s="193"/>
      <c r="B88" s="193"/>
      <c r="C88" s="193"/>
      <c r="D88" s="193"/>
      <c r="E88" s="193"/>
      <c r="F88" s="193"/>
      <c r="G88" s="193"/>
      <c r="H88" s="194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</row>
    <row r="89" ht="15.75" customHeight="1">
      <c r="A89" s="193"/>
      <c r="B89" s="193"/>
      <c r="C89" s="193"/>
      <c r="D89" s="193"/>
      <c r="E89" s="193"/>
      <c r="F89" s="193"/>
      <c r="G89" s="193"/>
      <c r="H89" s="194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</row>
    <row r="90" ht="15.75" customHeight="1">
      <c r="A90" s="193"/>
      <c r="B90" s="193"/>
      <c r="C90" s="193"/>
      <c r="D90" s="193"/>
      <c r="E90" s="193"/>
      <c r="F90" s="193"/>
      <c r="G90" s="193"/>
      <c r="H90" s="194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</row>
    <row r="91" ht="15.75" customHeight="1">
      <c r="A91" s="193"/>
      <c r="B91" s="193"/>
      <c r="C91" s="193"/>
      <c r="D91" s="193"/>
      <c r="E91" s="193"/>
      <c r="F91" s="193"/>
      <c r="G91" s="193"/>
      <c r="H91" s="194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</row>
    <row r="92" ht="15.75" customHeight="1">
      <c r="A92" s="193"/>
      <c r="B92" s="193"/>
      <c r="C92" s="193"/>
      <c r="D92" s="193"/>
      <c r="E92" s="193"/>
      <c r="F92" s="193"/>
      <c r="G92" s="193"/>
      <c r="H92" s="194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</row>
    <row r="93" ht="15.75" customHeight="1">
      <c r="A93" s="193"/>
      <c r="B93" s="193"/>
      <c r="C93" s="193"/>
      <c r="D93" s="193"/>
      <c r="E93" s="193"/>
      <c r="F93" s="193"/>
      <c r="G93" s="193"/>
      <c r="H93" s="194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</row>
    <row r="94" ht="15.75" customHeight="1">
      <c r="A94" s="193"/>
      <c r="B94" s="193"/>
      <c r="C94" s="193"/>
      <c r="D94" s="193"/>
      <c r="E94" s="193"/>
      <c r="F94" s="193"/>
      <c r="G94" s="193"/>
      <c r="H94" s="194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</row>
    <row r="95" ht="15.75" customHeight="1">
      <c r="A95" s="193"/>
      <c r="B95" s="193"/>
      <c r="C95" s="193"/>
      <c r="D95" s="193"/>
      <c r="E95" s="193"/>
      <c r="F95" s="193"/>
      <c r="G95" s="193"/>
      <c r="H95" s="194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</row>
    <row r="96" ht="15.75" customHeight="1">
      <c r="A96" s="193"/>
      <c r="B96" s="193"/>
      <c r="C96" s="193"/>
      <c r="D96" s="193"/>
      <c r="E96" s="193"/>
      <c r="F96" s="193"/>
      <c r="G96" s="193"/>
      <c r="H96" s="194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</row>
    <row r="97" ht="15.75" customHeight="1">
      <c r="A97" s="193"/>
      <c r="B97" s="193"/>
      <c r="C97" s="193"/>
      <c r="D97" s="193"/>
      <c r="E97" s="193"/>
      <c r="F97" s="193"/>
      <c r="G97" s="193"/>
      <c r="H97" s="194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</row>
    <row r="98" ht="15.75" customHeight="1">
      <c r="A98" s="193"/>
      <c r="B98" s="193"/>
      <c r="C98" s="193"/>
      <c r="D98" s="193"/>
      <c r="E98" s="193"/>
      <c r="F98" s="193"/>
      <c r="G98" s="193"/>
      <c r="H98" s="194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</row>
    <row r="99" ht="15.75" customHeight="1">
      <c r="A99" s="193"/>
      <c r="B99" s="193"/>
      <c r="C99" s="193"/>
      <c r="D99" s="193"/>
      <c r="E99" s="193"/>
      <c r="F99" s="193"/>
      <c r="G99" s="193"/>
      <c r="H99" s="194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</row>
    <row r="100" ht="15.75" customHeight="1">
      <c r="A100" s="193"/>
      <c r="B100" s="193"/>
      <c r="C100" s="193"/>
      <c r="D100" s="193"/>
      <c r="E100" s="193"/>
      <c r="F100" s="193"/>
      <c r="G100" s="193"/>
      <c r="H100" s="194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</row>
    <row r="101" ht="15.75" customHeight="1">
      <c r="A101" s="193"/>
      <c r="B101" s="193"/>
      <c r="C101" s="193"/>
      <c r="D101" s="193"/>
      <c r="E101" s="193"/>
      <c r="F101" s="193"/>
      <c r="G101" s="193"/>
      <c r="H101" s="194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</row>
    <row r="102" ht="15.75" customHeight="1">
      <c r="A102" s="193"/>
      <c r="B102" s="193"/>
      <c r="C102" s="193"/>
      <c r="D102" s="193"/>
      <c r="E102" s="193"/>
      <c r="F102" s="193"/>
      <c r="G102" s="193"/>
      <c r="H102" s="194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</row>
    <row r="103" ht="15.75" customHeight="1">
      <c r="A103" s="193"/>
      <c r="B103" s="193"/>
      <c r="C103" s="193"/>
      <c r="D103" s="193"/>
      <c r="E103" s="193"/>
      <c r="F103" s="193"/>
      <c r="G103" s="193"/>
      <c r="H103" s="194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</row>
    <row r="104" ht="15.75" customHeight="1">
      <c r="A104" s="193"/>
      <c r="B104" s="193"/>
      <c r="C104" s="193"/>
      <c r="D104" s="193"/>
      <c r="E104" s="193"/>
      <c r="F104" s="193"/>
      <c r="G104" s="193"/>
      <c r="H104" s="194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</row>
    <row r="105" ht="15.75" customHeight="1">
      <c r="A105" s="193"/>
      <c r="B105" s="193"/>
      <c r="C105" s="193"/>
      <c r="D105" s="193"/>
      <c r="E105" s="193"/>
      <c r="F105" s="193"/>
      <c r="G105" s="193"/>
      <c r="H105" s="194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</row>
    <row r="106" ht="15.75" customHeight="1">
      <c r="A106" s="193"/>
      <c r="B106" s="193"/>
      <c r="C106" s="193"/>
      <c r="D106" s="193"/>
      <c r="E106" s="193"/>
      <c r="F106" s="193"/>
      <c r="G106" s="193"/>
      <c r="H106" s="194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</row>
    <row r="107" ht="15.75" customHeight="1">
      <c r="A107" s="193"/>
      <c r="B107" s="193"/>
      <c r="C107" s="193"/>
      <c r="D107" s="193"/>
      <c r="E107" s="193"/>
      <c r="F107" s="193"/>
      <c r="G107" s="193"/>
      <c r="H107" s="194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</row>
    <row r="108" ht="15.75" customHeight="1">
      <c r="A108" s="193"/>
      <c r="B108" s="193"/>
      <c r="C108" s="193"/>
      <c r="D108" s="193"/>
      <c r="E108" s="193"/>
      <c r="F108" s="193"/>
      <c r="G108" s="193"/>
      <c r="H108" s="194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</row>
    <row r="109" ht="15.75" customHeight="1">
      <c r="A109" s="193"/>
      <c r="B109" s="193"/>
      <c r="C109" s="193"/>
      <c r="D109" s="193"/>
      <c r="E109" s="193"/>
      <c r="F109" s="193"/>
      <c r="G109" s="193"/>
      <c r="H109" s="194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</row>
    <row r="110" ht="15.75" customHeight="1">
      <c r="A110" s="193"/>
      <c r="B110" s="193"/>
      <c r="C110" s="193"/>
      <c r="D110" s="193"/>
      <c r="E110" s="193"/>
      <c r="F110" s="193"/>
      <c r="G110" s="193"/>
      <c r="H110" s="194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</row>
    <row r="111" ht="15.75" customHeight="1">
      <c r="A111" s="193"/>
      <c r="B111" s="193"/>
      <c r="C111" s="193"/>
      <c r="D111" s="193"/>
      <c r="E111" s="193"/>
      <c r="F111" s="193"/>
      <c r="G111" s="193"/>
      <c r="H111" s="194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</row>
    <row r="112" ht="15.75" customHeight="1">
      <c r="A112" s="193"/>
      <c r="B112" s="193"/>
      <c r="C112" s="193"/>
      <c r="D112" s="193"/>
      <c r="E112" s="193"/>
      <c r="F112" s="193"/>
      <c r="G112" s="193"/>
      <c r="H112" s="194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</row>
    <row r="113" ht="15.75" customHeight="1">
      <c r="A113" s="193"/>
      <c r="B113" s="193"/>
      <c r="C113" s="193"/>
      <c r="D113" s="193"/>
      <c r="E113" s="193"/>
      <c r="F113" s="193"/>
      <c r="G113" s="193"/>
      <c r="H113" s="194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</row>
    <row r="114" ht="15.75" customHeight="1">
      <c r="A114" s="193"/>
      <c r="B114" s="193"/>
      <c r="C114" s="193"/>
      <c r="D114" s="193"/>
      <c r="E114" s="193"/>
      <c r="F114" s="193"/>
      <c r="G114" s="193"/>
      <c r="H114" s="194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</row>
    <row r="115" ht="15.75" customHeight="1">
      <c r="A115" s="193"/>
      <c r="B115" s="193"/>
      <c r="C115" s="193"/>
      <c r="D115" s="193"/>
      <c r="E115" s="193"/>
      <c r="F115" s="193"/>
      <c r="G115" s="193"/>
      <c r="H115" s="194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</row>
    <row r="116" ht="15.75" customHeight="1">
      <c r="A116" s="193"/>
      <c r="B116" s="193"/>
      <c r="C116" s="193"/>
      <c r="D116" s="193"/>
      <c r="E116" s="193"/>
      <c r="F116" s="193"/>
      <c r="G116" s="193"/>
      <c r="H116" s="194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</row>
    <row r="117" ht="15.75" customHeight="1">
      <c r="A117" s="193"/>
      <c r="B117" s="193"/>
      <c r="C117" s="193"/>
      <c r="D117" s="193"/>
      <c r="E117" s="193"/>
      <c r="F117" s="193"/>
      <c r="G117" s="193"/>
      <c r="H117" s="194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</row>
    <row r="118" ht="15.75" customHeight="1">
      <c r="A118" s="193"/>
      <c r="B118" s="193"/>
      <c r="C118" s="193"/>
      <c r="D118" s="193"/>
      <c r="E118" s="193"/>
      <c r="F118" s="193"/>
      <c r="G118" s="193"/>
      <c r="H118" s="194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</row>
    <row r="119" ht="15.75" customHeight="1">
      <c r="A119" s="193"/>
      <c r="B119" s="193"/>
      <c r="C119" s="193"/>
      <c r="D119" s="193"/>
      <c r="E119" s="193"/>
      <c r="F119" s="193"/>
      <c r="G119" s="193"/>
      <c r="H119" s="194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</row>
    <row r="120" ht="15.75" customHeight="1">
      <c r="A120" s="193"/>
      <c r="B120" s="193"/>
      <c r="C120" s="193"/>
      <c r="D120" s="193"/>
      <c r="E120" s="193"/>
      <c r="F120" s="193"/>
      <c r="G120" s="193"/>
      <c r="H120" s="194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</row>
    <row r="121" ht="15.75" customHeight="1">
      <c r="A121" s="193"/>
      <c r="B121" s="193"/>
      <c r="C121" s="193"/>
      <c r="D121" s="193"/>
      <c r="E121" s="193"/>
      <c r="F121" s="193"/>
      <c r="G121" s="193"/>
      <c r="H121" s="194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</row>
    <row r="122" ht="15.75" customHeight="1">
      <c r="A122" s="193"/>
      <c r="B122" s="193"/>
      <c r="C122" s="193"/>
      <c r="D122" s="193"/>
      <c r="E122" s="193"/>
      <c r="F122" s="193"/>
      <c r="G122" s="193"/>
      <c r="H122" s="194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</row>
    <row r="123" ht="15.75" customHeight="1">
      <c r="A123" s="193"/>
      <c r="B123" s="193"/>
      <c r="C123" s="193"/>
      <c r="D123" s="193"/>
      <c r="E123" s="193"/>
      <c r="F123" s="193"/>
      <c r="G123" s="193"/>
      <c r="H123" s="194"/>
      <c r="I123" s="193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</row>
    <row r="124" ht="15.75" customHeight="1">
      <c r="A124" s="193"/>
      <c r="B124" s="193"/>
      <c r="C124" s="193"/>
      <c r="D124" s="193"/>
      <c r="E124" s="193"/>
      <c r="F124" s="193"/>
      <c r="G124" s="193"/>
      <c r="H124" s="194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</row>
    <row r="125" ht="15.75" customHeight="1">
      <c r="A125" s="193"/>
      <c r="B125" s="193"/>
      <c r="C125" s="193"/>
      <c r="D125" s="193"/>
      <c r="E125" s="193"/>
      <c r="F125" s="193"/>
      <c r="G125" s="193"/>
      <c r="H125" s="194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</row>
    <row r="126" ht="15.75" customHeight="1">
      <c r="A126" s="193"/>
      <c r="B126" s="193"/>
      <c r="C126" s="193"/>
      <c r="D126" s="193"/>
      <c r="E126" s="193"/>
      <c r="F126" s="193"/>
      <c r="G126" s="193"/>
      <c r="H126" s="194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</row>
    <row r="127" ht="15.75" customHeight="1">
      <c r="A127" s="193"/>
      <c r="B127" s="193"/>
      <c r="C127" s="193"/>
      <c r="D127" s="193"/>
      <c r="E127" s="193"/>
      <c r="F127" s="193"/>
      <c r="G127" s="193"/>
      <c r="H127" s="194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</row>
    <row r="128" ht="15.75" customHeight="1">
      <c r="A128" s="193"/>
      <c r="B128" s="193"/>
      <c r="C128" s="193"/>
      <c r="D128" s="193"/>
      <c r="E128" s="193"/>
      <c r="F128" s="193"/>
      <c r="G128" s="193"/>
      <c r="H128" s="194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</row>
    <row r="129" ht="15.75" customHeight="1">
      <c r="A129" s="193"/>
      <c r="B129" s="193"/>
      <c r="C129" s="193"/>
      <c r="D129" s="193"/>
      <c r="E129" s="193"/>
      <c r="F129" s="193"/>
      <c r="G129" s="193"/>
      <c r="H129" s="194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3"/>
    </row>
    <row r="130" ht="15.75" customHeight="1">
      <c r="A130" s="193"/>
      <c r="B130" s="193"/>
      <c r="C130" s="193"/>
      <c r="D130" s="193"/>
      <c r="E130" s="193"/>
      <c r="F130" s="193"/>
      <c r="G130" s="193"/>
      <c r="H130" s="194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</row>
    <row r="131" ht="15.75" customHeight="1">
      <c r="A131" s="193"/>
      <c r="B131" s="193"/>
      <c r="C131" s="193"/>
      <c r="D131" s="193"/>
      <c r="E131" s="193"/>
      <c r="F131" s="193"/>
      <c r="G131" s="193"/>
      <c r="H131" s="194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</row>
    <row r="132" ht="15.75" customHeight="1">
      <c r="A132" s="193"/>
      <c r="B132" s="193"/>
      <c r="C132" s="193"/>
      <c r="D132" s="193"/>
      <c r="E132" s="193"/>
      <c r="F132" s="193"/>
      <c r="G132" s="193"/>
      <c r="H132" s="194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</row>
    <row r="133" ht="15.75" customHeight="1">
      <c r="A133" s="193"/>
      <c r="B133" s="193"/>
      <c r="C133" s="193"/>
      <c r="D133" s="193"/>
      <c r="E133" s="193"/>
      <c r="F133" s="193"/>
      <c r="G133" s="193"/>
      <c r="H133" s="194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</row>
    <row r="134" ht="15.75" customHeight="1">
      <c r="A134" s="193"/>
      <c r="B134" s="193"/>
      <c r="C134" s="193"/>
      <c r="D134" s="193"/>
      <c r="E134" s="193"/>
      <c r="F134" s="193"/>
      <c r="G134" s="193"/>
      <c r="H134" s="194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</row>
    <row r="135" ht="15.75" customHeight="1">
      <c r="A135" s="193"/>
      <c r="B135" s="193"/>
      <c r="C135" s="193"/>
      <c r="D135" s="193"/>
      <c r="E135" s="193"/>
      <c r="F135" s="193"/>
      <c r="G135" s="193"/>
      <c r="H135" s="194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3"/>
    </row>
    <row r="136" ht="15.75" customHeight="1">
      <c r="A136" s="193"/>
      <c r="B136" s="193"/>
      <c r="C136" s="193"/>
      <c r="D136" s="193"/>
      <c r="E136" s="193"/>
      <c r="F136" s="193"/>
      <c r="G136" s="193"/>
      <c r="H136" s="194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</row>
    <row r="137" ht="15.75" customHeight="1">
      <c r="A137" s="193"/>
      <c r="B137" s="193"/>
      <c r="C137" s="193"/>
      <c r="D137" s="193"/>
      <c r="E137" s="193"/>
      <c r="F137" s="193"/>
      <c r="G137" s="193"/>
      <c r="H137" s="194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</row>
    <row r="138" ht="15.75" customHeight="1">
      <c r="A138" s="193"/>
      <c r="B138" s="193"/>
      <c r="C138" s="193"/>
      <c r="D138" s="193"/>
      <c r="E138" s="193"/>
      <c r="F138" s="193"/>
      <c r="G138" s="193"/>
      <c r="H138" s="194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</row>
    <row r="139" ht="15.75" customHeight="1">
      <c r="A139" s="193"/>
      <c r="B139" s="193"/>
      <c r="C139" s="193"/>
      <c r="D139" s="193"/>
      <c r="E139" s="193"/>
      <c r="F139" s="193"/>
      <c r="G139" s="193"/>
      <c r="H139" s="194"/>
      <c r="I139" s="193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</row>
    <row r="140" ht="15.75" customHeight="1">
      <c r="A140" s="193"/>
      <c r="B140" s="193"/>
      <c r="C140" s="193"/>
      <c r="D140" s="193"/>
      <c r="E140" s="193"/>
      <c r="F140" s="193"/>
      <c r="G140" s="193"/>
      <c r="H140" s="194"/>
      <c r="I140" s="193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</row>
    <row r="141" ht="15.75" customHeight="1">
      <c r="A141" s="193"/>
      <c r="B141" s="193"/>
      <c r="C141" s="193"/>
      <c r="D141" s="193"/>
      <c r="E141" s="193"/>
      <c r="F141" s="193"/>
      <c r="G141" s="193"/>
      <c r="H141" s="194"/>
      <c r="I141" s="193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</row>
    <row r="142" ht="15.75" customHeight="1">
      <c r="A142" s="193"/>
      <c r="B142" s="193"/>
      <c r="C142" s="193"/>
      <c r="D142" s="193"/>
      <c r="E142" s="193"/>
      <c r="F142" s="193"/>
      <c r="G142" s="193"/>
      <c r="H142" s="194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</row>
    <row r="143" ht="15.75" customHeight="1">
      <c r="A143" s="193"/>
      <c r="B143" s="193"/>
      <c r="C143" s="193"/>
      <c r="D143" s="193"/>
      <c r="E143" s="193"/>
      <c r="F143" s="193"/>
      <c r="G143" s="193"/>
      <c r="H143" s="194"/>
      <c r="I143" s="193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</row>
    <row r="144" ht="15.75" customHeight="1">
      <c r="A144" s="193"/>
      <c r="B144" s="193"/>
      <c r="C144" s="193"/>
      <c r="D144" s="193"/>
      <c r="E144" s="193"/>
      <c r="F144" s="193"/>
      <c r="G144" s="193"/>
      <c r="H144" s="194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</row>
    <row r="145" ht="15.75" customHeight="1">
      <c r="A145" s="193"/>
      <c r="B145" s="193"/>
      <c r="C145" s="193"/>
      <c r="D145" s="193"/>
      <c r="E145" s="193"/>
      <c r="F145" s="193"/>
      <c r="G145" s="193"/>
      <c r="H145" s="194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</row>
    <row r="146" ht="15.75" customHeight="1">
      <c r="A146" s="193"/>
      <c r="B146" s="193"/>
      <c r="C146" s="193"/>
      <c r="D146" s="193"/>
      <c r="E146" s="193"/>
      <c r="F146" s="193"/>
      <c r="G146" s="193"/>
      <c r="H146" s="194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</row>
    <row r="147" ht="15.75" customHeight="1">
      <c r="A147" s="193"/>
      <c r="B147" s="193"/>
      <c r="C147" s="193"/>
      <c r="D147" s="193"/>
      <c r="E147" s="193"/>
      <c r="F147" s="193"/>
      <c r="G147" s="193"/>
      <c r="H147" s="194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</row>
    <row r="148" ht="15.75" customHeight="1">
      <c r="A148" s="193"/>
      <c r="B148" s="193"/>
      <c r="C148" s="193"/>
      <c r="D148" s="193"/>
      <c r="E148" s="193"/>
      <c r="F148" s="193"/>
      <c r="G148" s="193"/>
      <c r="H148" s="194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</row>
    <row r="149" ht="15.75" customHeight="1">
      <c r="A149" s="193"/>
      <c r="B149" s="193"/>
      <c r="C149" s="193"/>
      <c r="D149" s="193"/>
      <c r="E149" s="193"/>
      <c r="F149" s="193"/>
      <c r="G149" s="193"/>
      <c r="H149" s="194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</row>
    <row r="150" ht="15.75" customHeight="1">
      <c r="A150" s="193"/>
      <c r="B150" s="193"/>
      <c r="C150" s="193"/>
      <c r="D150" s="193"/>
      <c r="E150" s="193"/>
      <c r="F150" s="193"/>
      <c r="G150" s="193"/>
      <c r="H150" s="194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</row>
    <row r="151" ht="15.75" customHeight="1">
      <c r="A151" s="193"/>
      <c r="B151" s="193"/>
      <c r="C151" s="193"/>
      <c r="D151" s="193"/>
      <c r="E151" s="193"/>
      <c r="F151" s="193"/>
      <c r="G151" s="193"/>
      <c r="H151" s="194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</row>
    <row r="152" ht="15.75" customHeight="1">
      <c r="A152" s="193"/>
      <c r="B152" s="193"/>
      <c r="C152" s="193"/>
      <c r="D152" s="193"/>
      <c r="E152" s="193"/>
      <c r="F152" s="193"/>
      <c r="G152" s="193"/>
      <c r="H152" s="194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</row>
    <row r="153" ht="15.75" customHeight="1">
      <c r="A153" s="193"/>
      <c r="B153" s="193"/>
      <c r="C153" s="193"/>
      <c r="D153" s="193"/>
      <c r="E153" s="193"/>
      <c r="F153" s="193"/>
      <c r="G153" s="193"/>
      <c r="H153" s="194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</row>
    <row r="154" ht="15.75" customHeight="1">
      <c r="A154" s="193"/>
      <c r="B154" s="193"/>
      <c r="C154" s="193"/>
      <c r="D154" s="193"/>
      <c r="E154" s="193"/>
      <c r="F154" s="193"/>
      <c r="G154" s="193"/>
      <c r="H154" s="194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</row>
    <row r="155" ht="15.75" customHeight="1">
      <c r="A155" s="193"/>
      <c r="B155" s="193"/>
      <c r="C155" s="193"/>
      <c r="D155" s="193"/>
      <c r="E155" s="193"/>
      <c r="F155" s="193"/>
      <c r="G155" s="193"/>
      <c r="H155" s="194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</row>
    <row r="156" ht="15.75" customHeight="1">
      <c r="A156" s="193"/>
      <c r="B156" s="193"/>
      <c r="C156" s="193"/>
      <c r="D156" s="193"/>
      <c r="E156" s="193"/>
      <c r="F156" s="193"/>
      <c r="G156" s="193"/>
      <c r="H156" s="194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</row>
    <row r="157" ht="15.75" customHeight="1">
      <c r="A157" s="193"/>
      <c r="B157" s="193"/>
      <c r="C157" s="193"/>
      <c r="D157" s="193"/>
      <c r="E157" s="193"/>
      <c r="F157" s="193"/>
      <c r="G157" s="193"/>
      <c r="H157" s="194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</row>
    <row r="158" ht="15.75" customHeight="1">
      <c r="A158" s="193"/>
      <c r="B158" s="193"/>
      <c r="C158" s="193"/>
      <c r="D158" s="193"/>
      <c r="E158" s="193"/>
      <c r="F158" s="193"/>
      <c r="G158" s="193"/>
      <c r="H158" s="194"/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3"/>
    </row>
    <row r="159" ht="15.75" customHeight="1">
      <c r="A159" s="193"/>
      <c r="B159" s="193"/>
      <c r="C159" s="193"/>
      <c r="D159" s="193"/>
      <c r="E159" s="193"/>
      <c r="F159" s="193"/>
      <c r="G159" s="193"/>
      <c r="H159" s="194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</row>
    <row r="160" ht="15.75" customHeight="1">
      <c r="A160" s="193"/>
      <c r="B160" s="193"/>
      <c r="C160" s="193"/>
      <c r="D160" s="193"/>
      <c r="E160" s="193"/>
      <c r="F160" s="193"/>
      <c r="G160" s="193"/>
      <c r="H160" s="194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</row>
    <row r="161" ht="15.75" customHeight="1">
      <c r="A161" s="193"/>
      <c r="B161" s="193"/>
      <c r="C161" s="193"/>
      <c r="D161" s="193"/>
      <c r="E161" s="193"/>
      <c r="F161" s="193"/>
      <c r="G161" s="193"/>
      <c r="H161" s="194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3"/>
    </row>
    <row r="162" ht="15.75" customHeight="1">
      <c r="A162" s="193"/>
      <c r="B162" s="193"/>
      <c r="C162" s="193"/>
      <c r="D162" s="193"/>
      <c r="E162" s="193"/>
      <c r="F162" s="193"/>
      <c r="G162" s="193"/>
      <c r="H162" s="194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</row>
    <row r="163" ht="15.75" customHeight="1">
      <c r="A163" s="193"/>
      <c r="B163" s="193"/>
      <c r="C163" s="193"/>
      <c r="D163" s="193"/>
      <c r="E163" s="193"/>
      <c r="F163" s="193"/>
      <c r="G163" s="193"/>
      <c r="H163" s="194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</row>
    <row r="164" ht="15.75" customHeight="1">
      <c r="A164" s="193"/>
      <c r="B164" s="193"/>
      <c r="C164" s="193"/>
      <c r="D164" s="193"/>
      <c r="E164" s="193"/>
      <c r="F164" s="193"/>
      <c r="G164" s="193"/>
      <c r="H164" s="194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</row>
    <row r="165" ht="15.75" customHeight="1">
      <c r="A165" s="193"/>
      <c r="B165" s="193"/>
      <c r="C165" s="193"/>
      <c r="D165" s="193"/>
      <c r="E165" s="193"/>
      <c r="F165" s="193"/>
      <c r="G165" s="193"/>
      <c r="H165" s="194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</row>
    <row r="166" ht="15.75" customHeight="1">
      <c r="A166" s="193"/>
      <c r="B166" s="193"/>
      <c r="C166" s="193"/>
      <c r="D166" s="193"/>
      <c r="E166" s="193"/>
      <c r="F166" s="193"/>
      <c r="G166" s="193"/>
      <c r="H166" s="194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</row>
    <row r="167" ht="15.75" customHeight="1">
      <c r="A167" s="193"/>
      <c r="B167" s="193"/>
      <c r="C167" s="193"/>
      <c r="D167" s="193"/>
      <c r="E167" s="193"/>
      <c r="F167" s="193"/>
      <c r="G167" s="193"/>
      <c r="H167" s="194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3"/>
    </row>
    <row r="168" ht="15.75" customHeight="1">
      <c r="A168" s="193"/>
      <c r="B168" s="193"/>
      <c r="C168" s="193"/>
      <c r="D168" s="193"/>
      <c r="E168" s="193"/>
      <c r="F168" s="193"/>
      <c r="G168" s="193"/>
      <c r="H168" s="194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</row>
    <row r="169" ht="15.75" customHeight="1">
      <c r="A169" s="193"/>
      <c r="B169" s="193"/>
      <c r="C169" s="193"/>
      <c r="D169" s="193"/>
      <c r="E169" s="193"/>
      <c r="F169" s="193"/>
      <c r="G169" s="193"/>
      <c r="H169" s="194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</row>
    <row r="170" ht="15.75" customHeight="1">
      <c r="A170" s="193"/>
      <c r="B170" s="193"/>
      <c r="C170" s="193"/>
      <c r="D170" s="193"/>
      <c r="E170" s="193"/>
      <c r="F170" s="193"/>
      <c r="G170" s="193"/>
      <c r="H170" s="194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</row>
    <row r="171" ht="15.75" customHeight="1">
      <c r="A171" s="193"/>
      <c r="B171" s="193"/>
      <c r="C171" s="193"/>
      <c r="D171" s="193"/>
      <c r="E171" s="193"/>
      <c r="F171" s="193"/>
      <c r="G171" s="193"/>
      <c r="H171" s="194"/>
      <c r="I171" s="193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3"/>
    </row>
    <row r="172" ht="15.75" customHeight="1">
      <c r="A172" s="193"/>
      <c r="B172" s="193"/>
      <c r="C172" s="193"/>
      <c r="D172" s="193"/>
      <c r="E172" s="193"/>
      <c r="F172" s="193"/>
      <c r="G172" s="193"/>
      <c r="H172" s="194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</row>
    <row r="173" ht="15.75" customHeight="1">
      <c r="A173" s="193"/>
      <c r="B173" s="193"/>
      <c r="C173" s="193"/>
      <c r="D173" s="193"/>
      <c r="E173" s="193"/>
      <c r="F173" s="193"/>
      <c r="G173" s="193"/>
      <c r="H173" s="194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3"/>
    </row>
    <row r="174" ht="15.75" customHeight="1">
      <c r="A174" s="193"/>
      <c r="B174" s="193"/>
      <c r="C174" s="193"/>
      <c r="D174" s="193"/>
      <c r="E174" s="193"/>
      <c r="F174" s="193"/>
      <c r="G174" s="193"/>
      <c r="H174" s="194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</row>
    <row r="175" ht="15.75" customHeight="1">
      <c r="A175" s="193"/>
      <c r="B175" s="193"/>
      <c r="C175" s="193"/>
      <c r="D175" s="193"/>
      <c r="E175" s="193"/>
      <c r="F175" s="193"/>
      <c r="G175" s="193"/>
      <c r="H175" s="194"/>
      <c r="I175" s="193"/>
      <c r="J175" s="193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3"/>
    </row>
    <row r="176" ht="15.75" customHeight="1">
      <c r="A176" s="193"/>
      <c r="B176" s="193"/>
      <c r="C176" s="193"/>
      <c r="D176" s="193"/>
      <c r="E176" s="193"/>
      <c r="F176" s="193"/>
      <c r="G176" s="193"/>
      <c r="H176" s="194"/>
      <c r="I176" s="193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3"/>
    </row>
    <row r="177" ht="15.75" customHeight="1">
      <c r="A177" s="193"/>
      <c r="B177" s="193"/>
      <c r="C177" s="193"/>
      <c r="D177" s="193"/>
      <c r="E177" s="193"/>
      <c r="F177" s="193"/>
      <c r="G177" s="193"/>
      <c r="H177" s="194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3"/>
    </row>
    <row r="178" ht="15.75" customHeight="1">
      <c r="A178" s="193"/>
      <c r="B178" s="193"/>
      <c r="C178" s="193"/>
      <c r="D178" s="193"/>
      <c r="E178" s="193"/>
      <c r="F178" s="193"/>
      <c r="G178" s="193"/>
      <c r="H178" s="194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3"/>
    </row>
    <row r="179" ht="15.75" customHeight="1">
      <c r="A179" s="193"/>
      <c r="B179" s="193"/>
      <c r="C179" s="193"/>
      <c r="D179" s="193"/>
      <c r="E179" s="193"/>
      <c r="F179" s="193"/>
      <c r="G179" s="193"/>
      <c r="H179" s="194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</row>
    <row r="180" ht="15.75" customHeight="1">
      <c r="A180" s="193"/>
      <c r="B180" s="193"/>
      <c r="C180" s="193"/>
      <c r="D180" s="193"/>
      <c r="E180" s="193"/>
      <c r="F180" s="193"/>
      <c r="G180" s="193"/>
      <c r="H180" s="194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</row>
    <row r="181" ht="15.75" customHeight="1">
      <c r="A181" s="193"/>
      <c r="B181" s="193"/>
      <c r="C181" s="193"/>
      <c r="D181" s="193"/>
      <c r="E181" s="193"/>
      <c r="F181" s="193"/>
      <c r="G181" s="193"/>
      <c r="H181" s="194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</row>
    <row r="182" ht="15.75" customHeight="1">
      <c r="A182" s="193"/>
      <c r="B182" s="193"/>
      <c r="C182" s="193"/>
      <c r="D182" s="193"/>
      <c r="E182" s="193"/>
      <c r="F182" s="193"/>
      <c r="G182" s="193"/>
      <c r="H182" s="194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</row>
    <row r="183" ht="15.75" customHeight="1">
      <c r="A183" s="193"/>
      <c r="B183" s="193"/>
      <c r="C183" s="193"/>
      <c r="D183" s="193"/>
      <c r="E183" s="193"/>
      <c r="F183" s="193"/>
      <c r="G183" s="193"/>
      <c r="H183" s="194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3"/>
    </row>
    <row r="184" ht="15.75" customHeight="1">
      <c r="A184" s="193"/>
      <c r="B184" s="193"/>
      <c r="C184" s="193"/>
      <c r="D184" s="193"/>
      <c r="E184" s="193"/>
      <c r="F184" s="193"/>
      <c r="G184" s="193"/>
      <c r="H184" s="194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</row>
    <row r="185" ht="15.75" customHeight="1">
      <c r="A185" s="193"/>
      <c r="B185" s="193"/>
      <c r="C185" s="193"/>
      <c r="D185" s="193"/>
      <c r="E185" s="193"/>
      <c r="F185" s="193"/>
      <c r="G185" s="193"/>
      <c r="H185" s="194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</row>
    <row r="186" ht="15.75" customHeight="1">
      <c r="A186" s="193"/>
      <c r="B186" s="193"/>
      <c r="C186" s="193"/>
      <c r="D186" s="193"/>
      <c r="E186" s="193"/>
      <c r="F186" s="193"/>
      <c r="G186" s="193"/>
      <c r="H186" s="194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</row>
    <row r="187" ht="15.75" customHeight="1">
      <c r="A187" s="193"/>
      <c r="B187" s="193"/>
      <c r="C187" s="193"/>
      <c r="D187" s="193"/>
      <c r="E187" s="193"/>
      <c r="F187" s="193"/>
      <c r="G187" s="193"/>
      <c r="H187" s="194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3"/>
    </row>
    <row r="188" ht="15.75" customHeight="1">
      <c r="A188" s="193"/>
      <c r="B188" s="193"/>
      <c r="C188" s="193"/>
      <c r="D188" s="193"/>
      <c r="E188" s="193"/>
      <c r="F188" s="193"/>
      <c r="G188" s="193"/>
      <c r="H188" s="194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</row>
    <row r="189" ht="15.75" customHeight="1">
      <c r="A189" s="193"/>
      <c r="B189" s="193"/>
      <c r="C189" s="193"/>
      <c r="D189" s="193"/>
      <c r="E189" s="193"/>
      <c r="F189" s="193"/>
      <c r="G189" s="193"/>
      <c r="H189" s="194"/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3"/>
    </row>
    <row r="190" ht="15.75" customHeight="1">
      <c r="A190" s="193"/>
      <c r="B190" s="193"/>
      <c r="C190" s="193"/>
      <c r="D190" s="193"/>
      <c r="E190" s="193"/>
      <c r="F190" s="193"/>
      <c r="G190" s="193"/>
      <c r="H190" s="194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</row>
    <row r="191" ht="15.75" customHeight="1">
      <c r="A191" s="193"/>
      <c r="B191" s="193"/>
      <c r="C191" s="193"/>
      <c r="D191" s="193"/>
      <c r="E191" s="193"/>
      <c r="F191" s="193"/>
      <c r="G191" s="193"/>
      <c r="H191" s="194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</row>
    <row r="192" ht="15.75" customHeight="1">
      <c r="A192" s="193"/>
      <c r="B192" s="193"/>
      <c r="C192" s="193"/>
      <c r="D192" s="193"/>
      <c r="E192" s="193"/>
      <c r="F192" s="193"/>
      <c r="G192" s="193"/>
      <c r="H192" s="194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</row>
    <row r="193" ht="15.75" customHeight="1">
      <c r="A193" s="193"/>
      <c r="B193" s="193"/>
      <c r="C193" s="193"/>
      <c r="D193" s="193"/>
      <c r="E193" s="193"/>
      <c r="F193" s="193"/>
      <c r="G193" s="193"/>
      <c r="H193" s="194"/>
      <c r="I193" s="193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3"/>
    </row>
    <row r="194" ht="15.75" customHeight="1">
      <c r="A194" s="193"/>
      <c r="B194" s="193"/>
      <c r="C194" s="193"/>
      <c r="D194" s="193"/>
      <c r="E194" s="193"/>
      <c r="F194" s="193"/>
      <c r="G194" s="193"/>
      <c r="H194" s="194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3"/>
    </row>
    <row r="195" ht="15.75" customHeight="1">
      <c r="A195" s="193"/>
      <c r="B195" s="193"/>
      <c r="C195" s="193"/>
      <c r="D195" s="193"/>
      <c r="E195" s="193"/>
      <c r="F195" s="193"/>
      <c r="G195" s="193"/>
      <c r="H195" s="194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3"/>
    </row>
    <row r="196" ht="15.75" customHeight="1">
      <c r="A196" s="193"/>
      <c r="B196" s="193"/>
      <c r="C196" s="193"/>
      <c r="D196" s="193"/>
      <c r="E196" s="193"/>
      <c r="F196" s="193"/>
      <c r="G196" s="193"/>
      <c r="H196" s="194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3"/>
    </row>
    <row r="197" ht="15.75" customHeight="1">
      <c r="A197" s="193"/>
      <c r="B197" s="193"/>
      <c r="C197" s="193"/>
      <c r="D197" s="193"/>
      <c r="E197" s="193"/>
      <c r="F197" s="193"/>
      <c r="G197" s="193"/>
      <c r="H197" s="194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3"/>
    </row>
    <row r="198" ht="15.75" customHeight="1">
      <c r="A198" s="193"/>
      <c r="B198" s="193"/>
      <c r="C198" s="193"/>
      <c r="D198" s="193"/>
      <c r="E198" s="193"/>
      <c r="F198" s="193"/>
      <c r="G198" s="193"/>
      <c r="H198" s="194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</row>
    <row r="199" ht="15.75" customHeight="1">
      <c r="A199" s="193"/>
      <c r="B199" s="193"/>
      <c r="C199" s="193"/>
      <c r="D199" s="193"/>
      <c r="E199" s="193"/>
      <c r="F199" s="193"/>
      <c r="G199" s="193"/>
      <c r="H199" s="194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3"/>
    </row>
    <row r="200" ht="15.75" customHeight="1">
      <c r="A200" s="193"/>
      <c r="B200" s="193"/>
      <c r="C200" s="193"/>
      <c r="D200" s="193"/>
      <c r="E200" s="193"/>
      <c r="F200" s="193"/>
      <c r="G200" s="193"/>
      <c r="H200" s="194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3"/>
    </row>
    <row r="201" ht="15.75" customHeight="1">
      <c r="A201" s="193"/>
      <c r="B201" s="193"/>
      <c r="C201" s="193"/>
      <c r="D201" s="193"/>
      <c r="E201" s="193"/>
      <c r="F201" s="193"/>
      <c r="G201" s="193"/>
      <c r="H201" s="194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3"/>
    </row>
    <row r="202" ht="15.75" customHeight="1">
      <c r="A202" s="193"/>
      <c r="B202" s="193"/>
      <c r="C202" s="193"/>
      <c r="D202" s="193"/>
      <c r="E202" s="193"/>
      <c r="F202" s="193"/>
      <c r="G202" s="193"/>
      <c r="H202" s="194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</row>
    <row r="203" ht="15.75" customHeight="1">
      <c r="A203" s="193"/>
      <c r="B203" s="193"/>
      <c r="C203" s="193"/>
      <c r="D203" s="193"/>
      <c r="E203" s="193"/>
      <c r="F203" s="193"/>
      <c r="G203" s="193"/>
      <c r="H203" s="194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</row>
    <row r="204" ht="15.75" customHeight="1">
      <c r="A204" s="193"/>
      <c r="B204" s="193"/>
      <c r="C204" s="193"/>
      <c r="D204" s="193"/>
      <c r="E204" s="193"/>
      <c r="F204" s="193"/>
      <c r="G204" s="193"/>
      <c r="H204" s="194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</row>
    <row r="205" ht="15.75" customHeight="1">
      <c r="A205" s="193"/>
      <c r="B205" s="193"/>
      <c r="C205" s="193"/>
      <c r="D205" s="193"/>
      <c r="E205" s="193"/>
      <c r="F205" s="193"/>
      <c r="G205" s="193"/>
      <c r="H205" s="194"/>
      <c r="I205" s="193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</row>
    <row r="206" ht="15.75" customHeight="1">
      <c r="A206" s="193"/>
      <c r="B206" s="193"/>
      <c r="C206" s="193"/>
      <c r="D206" s="193"/>
      <c r="E206" s="193"/>
      <c r="F206" s="193"/>
      <c r="G206" s="193"/>
      <c r="H206" s="194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</row>
    <row r="207" ht="15.75" customHeight="1">
      <c r="A207" s="193"/>
      <c r="B207" s="193"/>
      <c r="C207" s="193"/>
      <c r="D207" s="193"/>
      <c r="E207" s="193"/>
      <c r="F207" s="193"/>
      <c r="G207" s="193"/>
      <c r="H207" s="194"/>
      <c r="I207" s="193"/>
      <c r="J207" s="193"/>
      <c r="K207" s="193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3"/>
    </row>
    <row r="208" ht="15.75" customHeight="1">
      <c r="A208" s="193"/>
      <c r="B208" s="193"/>
      <c r="C208" s="193"/>
      <c r="D208" s="193"/>
      <c r="E208" s="193"/>
      <c r="F208" s="193"/>
      <c r="G208" s="193"/>
      <c r="H208" s="194"/>
      <c r="I208" s="193"/>
      <c r="J208" s="193"/>
      <c r="K208" s="193"/>
      <c r="L208" s="193"/>
      <c r="M208" s="193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3"/>
    </row>
    <row r="209" ht="15.75" customHeight="1">
      <c r="A209" s="193"/>
      <c r="B209" s="193"/>
      <c r="C209" s="193"/>
      <c r="D209" s="193"/>
      <c r="E209" s="193"/>
      <c r="F209" s="193"/>
      <c r="G209" s="193"/>
      <c r="H209" s="194"/>
      <c r="I209" s="193"/>
      <c r="J209" s="193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</row>
    <row r="210" ht="15.75" customHeight="1">
      <c r="A210" s="193"/>
      <c r="B210" s="193"/>
      <c r="C210" s="193"/>
      <c r="D210" s="193"/>
      <c r="E210" s="193"/>
      <c r="F210" s="193"/>
      <c r="G210" s="193"/>
      <c r="H210" s="194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</row>
    <row r="211" ht="15.75" customHeight="1">
      <c r="A211" s="193"/>
      <c r="B211" s="193"/>
      <c r="C211" s="193"/>
      <c r="D211" s="193"/>
      <c r="E211" s="193"/>
      <c r="F211" s="193"/>
      <c r="G211" s="193"/>
      <c r="H211" s="194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</row>
    <row r="212" ht="15.75" customHeight="1">
      <c r="A212" s="193"/>
      <c r="B212" s="193"/>
      <c r="C212" s="193"/>
      <c r="D212" s="193"/>
      <c r="E212" s="193"/>
      <c r="F212" s="193"/>
      <c r="G212" s="193"/>
      <c r="H212" s="194"/>
      <c r="I212" s="193"/>
      <c r="J212" s="193"/>
      <c r="K212" s="193"/>
      <c r="L212" s="193"/>
      <c r="M212" s="193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</row>
    <row r="213" ht="15.75" customHeight="1">
      <c r="A213" s="193"/>
      <c r="B213" s="193"/>
      <c r="C213" s="193"/>
      <c r="D213" s="193"/>
      <c r="E213" s="193"/>
      <c r="F213" s="193"/>
      <c r="G213" s="193"/>
      <c r="H213" s="194"/>
      <c r="I213" s="193"/>
      <c r="J213" s="193"/>
      <c r="K213" s="193"/>
      <c r="L213" s="193"/>
      <c r="M213" s="193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3"/>
    </row>
    <row r="214" ht="15.75" customHeight="1">
      <c r="A214" s="193"/>
      <c r="B214" s="193"/>
      <c r="C214" s="193"/>
      <c r="D214" s="193"/>
      <c r="E214" s="193"/>
      <c r="F214" s="193"/>
      <c r="G214" s="193"/>
      <c r="H214" s="194"/>
      <c r="I214" s="193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3"/>
    </row>
    <row r="215" ht="15.75" customHeight="1">
      <c r="A215" s="193"/>
      <c r="B215" s="193"/>
      <c r="C215" s="193"/>
      <c r="D215" s="193"/>
      <c r="E215" s="193"/>
      <c r="F215" s="193"/>
      <c r="G215" s="193"/>
      <c r="H215" s="194"/>
      <c r="I215" s="193"/>
      <c r="J215" s="193"/>
      <c r="K215" s="193"/>
      <c r="L215" s="193"/>
      <c r="M215" s="193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3"/>
    </row>
    <row r="216" ht="15.75" customHeight="1">
      <c r="A216" s="193"/>
      <c r="B216" s="193"/>
      <c r="C216" s="193"/>
      <c r="D216" s="193"/>
      <c r="E216" s="193"/>
      <c r="F216" s="193"/>
      <c r="G216" s="193"/>
      <c r="H216" s="194"/>
      <c r="I216" s="193"/>
      <c r="J216" s="193"/>
      <c r="K216" s="193"/>
      <c r="L216" s="193"/>
      <c r="M216" s="193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3"/>
    </row>
    <row r="217" ht="15.75" customHeight="1">
      <c r="A217" s="193"/>
      <c r="B217" s="193"/>
      <c r="C217" s="193"/>
      <c r="D217" s="193"/>
      <c r="E217" s="193"/>
      <c r="F217" s="193"/>
      <c r="G217" s="193"/>
      <c r="H217" s="194"/>
      <c r="I217" s="193"/>
      <c r="J217" s="193"/>
      <c r="K217" s="193"/>
      <c r="L217" s="193"/>
      <c r="M217" s="193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3"/>
    </row>
    <row r="218" ht="15.75" customHeight="1">
      <c r="A218" s="193"/>
      <c r="B218" s="193"/>
      <c r="C218" s="193"/>
      <c r="D218" s="193"/>
      <c r="E218" s="193"/>
      <c r="F218" s="193"/>
      <c r="G218" s="193"/>
      <c r="H218" s="194"/>
      <c r="I218" s="193"/>
      <c r="J218" s="193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</row>
    <row r="219" ht="15.75" customHeight="1">
      <c r="A219" s="193"/>
      <c r="B219" s="193"/>
      <c r="C219" s="193"/>
      <c r="D219" s="193"/>
      <c r="E219" s="193"/>
      <c r="F219" s="193"/>
      <c r="G219" s="193"/>
      <c r="H219" s="194"/>
      <c r="I219" s="193"/>
      <c r="J219" s="193"/>
      <c r="K219" s="193"/>
      <c r="L219" s="193"/>
      <c r="M219" s="193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3"/>
    </row>
    <row r="220" ht="15.75" customHeight="1">
      <c r="A220" s="193"/>
      <c r="B220" s="193"/>
      <c r="C220" s="193"/>
      <c r="D220" s="193"/>
      <c r="E220" s="193"/>
      <c r="F220" s="193"/>
      <c r="G220" s="193"/>
      <c r="H220" s="194"/>
      <c r="I220" s="193"/>
      <c r="J220" s="193"/>
      <c r="K220" s="193"/>
      <c r="L220" s="193"/>
      <c r="M220" s="193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3"/>
    </row>
    <row r="221" ht="15.75" customHeight="1">
      <c r="A221" s="193"/>
      <c r="B221" s="193"/>
      <c r="C221" s="193"/>
      <c r="D221" s="193"/>
      <c r="E221" s="193"/>
      <c r="F221" s="193"/>
      <c r="G221" s="193"/>
      <c r="H221" s="194"/>
      <c r="I221" s="193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3"/>
    </row>
    <row r="222" ht="15.75" customHeight="1">
      <c r="A222" s="193"/>
      <c r="B222" s="193"/>
      <c r="C222" s="193"/>
      <c r="D222" s="193"/>
      <c r="E222" s="193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3"/>
    </row>
    <row r="223" ht="15.75" customHeight="1">
      <c r="A223" s="193"/>
      <c r="B223" s="193"/>
      <c r="C223" s="193"/>
      <c r="D223" s="193"/>
      <c r="E223" s="193"/>
      <c r="F223" s="193"/>
      <c r="G223" s="193"/>
      <c r="H223" s="194"/>
      <c r="I223" s="193"/>
      <c r="J223" s="193"/>
      <c r="K223" s="193"/>
      <c r="L223" s="193"/>
      <c r="M223" s="193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</row>
    <row r="224" ht="15.75" customHeight="1">
      <c r="A224" s="193"/>
      <c r="B224" s="193"/>
      <c r="C224" s="193"/>
      <c r="D224" s="193"/>
      <c r="E224" s="193"/>
      <c r="F224" s="193"/>
      <c r="G224" s="193"/>
      <c r="H224" s="194"/>
      <c r="I224" s="193"/>
      <c r="J224" s="193"/>
      <c r="K224" s="193"/>
      <c r="L224" s="193"/>
      <c r="M224" s="193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3"/>
    </row>
    <row r="225" ht="15.75" customHeight="1">
      <c r="A225" s="193"/>
      <c r="B225" s="193"/>
      <c r="C225" s="193"/>
      <c r="D225" s="193"/>
      <c r="E225" s="193"/>
      <c r="F225" s="193"/>
      <c r="G225" s="193"/>
      <c r="H225" s="194"/>
      <c r="I225" s="193"/>
      <c r="J225" s="193"/>
      <c r="K225" s="193"/>
      <c r="L225" s="193"/>
      <c r="M225" s="193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3"/>
    </row>
    <row r="226" ht="15.75" customHeight="1">
      <c r="A226" s="193"/>
      <c r="B226" s="193"/>
      <c r="C226" s="193"/>
      <c r="D226" s="193"/>
      <c r="E226" s="193"/>
      <c r="F226" s="193"/>
      <c r="G226" s="193"/>
      <c r="H226" s="194"/>
      <c r="I226" s="193"/>
      <c r="J226" s="193"/>
      <c r="K226" s="193"/>
      <c r="L226" s="193"/>
      <c r="M226" s="193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</row>
    <row r="227" ht="15.75" customHeight="1">
      <c r="A227" s="193"/>
      <c r="B227" s="193"/>
      <c r="C227" s="193"/>
      <c r="D227" s="193"/>
      <c r="E227" s="193"/>
      <c r="F227" s="193"/>
      <c r="G227" s="193"/>
      <c r="H227" s="194"/>
      <c r="I227" s="193"/>
      <c r="J227" s="193"/>
      <c r="K227" s="193"/>
      <c r="L227" s="193"/>
      <c r="M227" s="193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</row>
    <row r="228" ht="15.75" customHeight="1">
      <c r="A228" s="193"/>
      <c r="B228" s="193"/>
      <c r="C228" s="193"/>
      <c r="D228" s="193"/>
      <c r="E228" s="193"/>
      <c r="F228" s="193"/>
      <c r="G228" s="193"/>
      <c r="H228" s="194"/>
      <c r="I228" s="193"/>
      <c r="J228" s="193"/>
      <c r="K228" s="193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</row>
    <row r="229" ht="15.75" customHeight="1">
      <c r="A229" s="193"/>
      <c r="B229" s="193"/>
      <c r="C229" s="193"/>
      <c r="D229" s="193"/>
      <c r="E229" s="193"/>
      <c r="F229" s="193"/>
      <c r="G229" s="193"/>
      <c r="H229" s="194"/>
      <c r="I229" s="193"/>
      <c r="J229" s="193"/>
      <c r="K229" s="193"/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</row>
    <row r="230" ht="15.75" customHeight="1">
      <c r="A230" s="193"/>
      <c r="B230" s="193"/>
      <c r="C230" s="193"/>
      <c r="D230" s="193"/>
      <c r="E230" s="193"/>
      <c r="F230" s="193"/>
      <c r="G230" s="193"/>
      <c r="H230" s="194"/>
      <c r="I230" s="193"/>
      <c r="J230" s="193"/>
      <c r="K230" s="193"/>
      <c r="L230" s="193"/>
      <c r="M230" s="193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</row>
    <row r="231" ht="15.75" customHeight="1">
      <c r="A231" s="193"/>
      <c r="B231" s="193"/>
      <c r="C231" s="193"/>
      <c r="D231" s="193"/>
      <c r="E231" s="193"/>
      <c r="F231" s="193"/>
      <c r="G231" s="193"/>
      <c r="H231" s="194"/>
      <c r="I231" s="193"/>
      <c r="J231" s="193"/>
      <c r="K231" s="193"/>
      <c r="L231" s="193"/>
      <c r="M231" s="193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3"/>
    </row>
    <row r="232" ht="15.75" customHeight="1">
      <c r="A232" s="193"/>
      <c r="B232" s="193"/>
      <c r="C232" s="193"/>
      <c r="D232" s="193"/>
      <c r="E232" s="193"/>
      <c r="F232" s="193"/>
      <c r="G232" s="193"/>
      <c r="H232" s="194"/>
      <c r="I232" s="193"/>
      <c r="J232" s="193"/>
      <c r="K232" s="193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</row>
    <row r="233" ht="15.75" customHeight="1">
      <c r="A233" s="193"/>
      <c r="B233" s="193"/>
      <c r="C233" s="193"/>
      <c r="D233" s="193"/>
      <c r="E233" s="193"/>
      <c r="F233" s="193"/>
      <c r="G233" s="193"/>
      <c r="H233" s="194"/>
      <c r="I233" s="193"/>
      <c r="J233" s="193"/>
      <c r="K233" s="193"/>
      <c r="L233" s="193"/>
      <c r="M233" s="193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3"/>
    </row>
    <row r="234" ht="15.75" customHeight="1">
      <c r="A234" s="193"/>
      <c r="B234" s="193"/>
      <c r="C234" s="193"/>
      <c r="D234" s="193"/>
      <c r="E234" s="193"/>
      <c r="F234" s="193"/>
      <c r="G234" s="193"/>
      <c r="H234" s="194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</row>
    <row r="235" ht="15.75" customHeight="1">
      <c r="A235" s="193"/>
      <c r="B235" s="193"/>
      <c r="C235" s="193"/>
      <c r="D235" s="193"/>
      <c r="E235" s="193"/>
      <c r="F235" s="193"/>
      <c r="G235" s="193"/>
      <c r="H235" s="194"/>
      <c r="I235" s="193"/>
      <c r="J235" s="193"/>
      <c r="K235" s="193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3"/>
    </row>
    <row r="236" ht="15.75" customHeight="1">
      <c r="A236" s="193"/>
      <c r="B236" s="193"/>
      <c r="C236" s="193"/>
      <c r="D236" s="193"/>
      <c r="E236" s="193"/>
      <c r="F236" s="193"/>
      <c r="G236" s="193"/>
      <c r="H236" s="194"/>
      <c r="I236" s="193"/>
      <c r="J236" s="193"/>
      <c r="K236" s="193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3"/>
    </row>
    <row r="237" ht="15.75" customHeight="1">
      <c r="A237" s="193"/>
      <c r="B237" s="193"/>
      <c r="C237" s="193"/>
      <c r="D237" s="193"/>
      <c r="E237" s="193"/>
      <c r="F237" s="193"/>
      <c r="G237" s="193"/>
      <c r="H237" s="194"/>
      <c r="I237" s="193"/>
      <c r="J237" s="193"/>
      <c r="K237" s="193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3"/>
    </row>
    <row r="238" ht="15.75" customHeight="1">
      <c r="A238" s="193"/>
      <c r="B238" s="193"/>
      <c r="C238" s="193"/>
      <c r="D238" s="193"/>
      <c r="E238" s="193"/>
      <c r="F238" s="193"/>
      <c r="G238" s="193"/>
      <c r="H238" s="194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</row>
    <row r="239" ht="15.75" customHeight="1">
      <c r="A239" s="193"/>
      <c r="B239" s="193"/>
      <c r="C239" s="193"/>
      <c r="D239" s="193"/>
      <c r="E239" s="193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3"/>
    </row>
    <row r="240" ht="15.75" customHeight="1">
      <c r="A240" s="193"/>
      <c r="B240" s="193"/>
      <c r="C240" s="193"/>
      <c r="D240" s="193"/>
      <c r="E240" s="193"/>
      <c r="F240" s="193"/>
      <c r="G240" s="193"/>
      <c r="H240" s="194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</row>
    <row r="241" ht="15.75" customHeight="1">
      <c r="A241" s="193"/>
      <c r="B241" s="193"/>
      <c r="C241" s="193"/>
      <c r="D241" s="193"/>
      <c r="E241" s="193"/>
      <c r="F241" s="193"/>
      <c r="G241" s="193"/>
      <c r="H241" s="194"/>
      <c r="I241" s="193"/>
      <c r="J241" s="193"/>
      <c r="K241" s="193"/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3"/>
    </row>
    <row r="242" ht="15.75" customHeight="1">
      <c r="A242" s="193"/>
      <c r="B242" s="193"/>
      <c r="C242" s="193"/>
      <c r="D242" s="193"/>
      <c r="E242" s="193"/>
      <c r="F242" s="193"/>
      <c r="G242" s="193"/>
      <c r="H242" s="194"/>
      <c r="I242" s="193"/>
      <c r="J242" s="193"/>
      <c r="K242" s="193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3"/>
    </row>
    <row r="243" ht="15.75" customHeight="1">
      <c r="A243" s="193"/>
      <c r="B243" s="193"/>
      <c r="C243" s="193"/>
      <c r="D243" s="193"/>
      <c r="E243" s="193"/>
      <c r="F243" s="193"/>
      <c r="G243" s="193"/>
      <c r="H243" s="194"/>
      <c r="I243" s="193"/>
      <c r="J243" s="193"/>
      <c r="K243" s="193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3"/>
    </row>
    <row r="244" ht="15.75" customHeight="1">
      <c r="A244" s="193"/>
      <c r="B244" s="193"/>
      <c r="C244" s="193"/>
      <c r="D244" s="193"/>
      <c r="E244" s="193"/>
      <c r="F244" s="193"/>
      <c r="G244" s="193"/>
      <c r="H244" s="194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3"/>
    </row>
    <row r="245" ht="15.75" customHeight="1">
      <c r="A245" s="193"/>
      <c r="B245" s="193"/>
      <c r="C245" s="193"/>
      <c r="D245" s="193"/>
      <c r="E245" s="193"/>
      <c r="F245" s="193"/>
      <c r="G245" s="193"/>
      <c r="H245" s="194"/>
      <c r="I245" s="193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3"/>
    </row>
    <row r="246" ht="15.75" customHeight="1">
      <c r="A246" s="193"/>
      <c r="B246" s="193"/>
      <c r="C246" s="193"/>
      <c r="D246" s="193"/>
      <c r="E246" s="193"/>
      <c r="F246" s="193"/>
      <c r="G246" s="193"/>
      <c r="H246" s="194"/>
      <c r="I246" s="193"/>
      <c r="J246" s="193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</row>
    <row r="247" ht="15.75" customHeight="1">
      <c r="A247" s="193"/>
      <c r="B247" s="193"/>
      <c r="C247" s="193"/>
      <c r="D247" s="193"/>
      <c r="E247" s="193"/>
      <c r="F247" s="193"/>
      <c r="G247" s="193"/>
      <c r="H247" s="194"/>
      <c r="I247" s="193"/>
      <c r="J247" s="193"/>
      <c r="K247" s="193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3"/>
    </row>
    <row r="248" ht="15.75" customHeight="1">
      <c r="A248" s="193"/>
      <c r="B248" s="193"/>
      <c r="C248" s="193"/>
      <c r="D248" s="193"/>
      <c r="E248" s="193"/>
      <c r="F248" s="193"/>
      <c r="G248" s="193"/>
      <c r="H248" s="194"/>
      <c r="I248" s="193"/>
      <c r="J248" s="193"/>
      <c r="K248" s="193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3"/>
    </row>
    <row r="249" ht="15.75" customHeight="1">
      <c r="A249" s="193"/>
      <c r="B249" s="193"/>
      <c r="C249" s="193"/>
      <c r="D249" s="193"/>
      <c r="E249" s="193"/>
      <c r="F249" s="193"/>
      <c r="G249" s="193"/>
      <c r="H249" s="194"/>
      <c r="I249" s="193"/>
      <c r="J249" s="193"/>
      <c r="K249" s="193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3"/>
    </row>
    <row r="250" ht="15.75" customHeight="1">
      <c r="A250" s="193"/>
      <c r="B250" s="193"/>
      <c r="C250" s="193"/>
      <c r="D250" s="193"/>
      <c r="E250" s="193"/>
      <c r="F250" s="193"/>
      <c r="G250" s="193"/>
      <c r="H250" s="194"/>
      <c r="I250" s="193"/>
      <c r="J250" s="193"/>
      <c r="K250" s="193"/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3"/>
    </row>
    <row r="251" ht="15.75" customHeight="1">
      <c r="A251" s="193"/>
      <c r="B251" s="193"/>
      <c r="C251" s="193"/>
      <c r="D251" s="193"/>
      <c r="E251" s="193"/>
      <c r="F251" s="193"/>
      <c r="G251" s="193"/>
      <c r="H251" s="194"/>
      <c r="I251" s="193"/>
      <c r="J251" s="193"/>
      <c r="K251" s="193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3"/>
    </row>
    <row r="252" ht="15.75" customHeight="1">
      <c r="A252" s="193"/>
      <c r="B252" s="193"/>
      <c r="C252" s="193"/>
      <c r="D252" s="193"/>
      <c r="E252" s="193"/>
      <c r="F252" s="193"/>
      <c r="G252" s="193"/>
      <c r="H252" s="194"/>
      <c r="I252" s="193"/>
      <c r="J252" s="193"/>
      <c r="K252" s="193"/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3"/>
    </row>
    <row r="253" ht="15.75" customHeight="1">
      <c r="A253" s="193"/>
      <c r="B253" s="193"/>
      <c r="C253" s="193"/>
      <c r="D253" s="193"/>
      <c r="E253" s="193"/>
      <c r="F253" s="193"/>
      <c r="G253" s="193"/>
      <c r="H253" s="194"/>
      <c r="I253" s="193"/>
      <c r="J253" s="193"/>
      <c r="K253" s="193"/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3"/>
    </row>
    <row r="254" ht="15.75" customHeight="1">
      <c r="A254" s="193"/>
      <c r="B254" s="193"/>
      <c r="C254" s="193"/>
      <c r="D254" s="193"/>
      <c r="E254" s="193"/>
      <c r="F254" s="193"/>
      <c r="G254" s="193"/>
      <c r="H254" s="194"/>
      <c r="I254" s="193"/>
      <c r="J254" s="193"/>
      <c r="K254" s="193"/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3"/>
    </row>
    <row r="255" ht="15.75" customHeight="1">
      <c r="A255" s="193"/>
      <c r="B255" s="193"/>
      <c r="C255" s="193"/>
      <c r="D255" s="193"/>
      <c r="E255" s="193"/>
      <c r="F255" s="193"/>
      <c r="G255" s="193"/>
      <c r="H255" s="194"/>
      <c r="I255" s="193"/>
      <c r="J255" s="193"/>
      <c r="K255" s="193"/>
      <c r="L255" s="193"/>
      <c r="M255" s="193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3"/>
    </row>
    <row r="256" ht="15.75" customHeight="1">
      <c r="A256" s="193"/>
      <c r="B256" s="193"/>
      <c r="C256" s="193"/>
      <c r="D256" s="193"/>
      <c r="E256" s="193"/>
      <c r="F256" s="193"/>
      <c r="G256" s="193"/>
      <c r="H256" s="194"/>
      <c r="I256" s="193"/>
      <c r="J256" s="193"/>
      <c r="K256" s="193"/>
      <c r="L256" s="193"/>
      <c r="M256" s="193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3"/>
    </row>
    <row r="257" ht="15.75" customHeight="1">
      <c r="A257" s="193"/>
      <c r="B257" s="193"/>
      <c r="C257" s="193"/>
      <c r="D257" s="193"/>
      <c r="E257" s="193"/>
      <c r="F257" s="193"/>
      <c r="G257" s="193"/>
      <c r="H257" s="194"/>
      <c r="I257" s="193"/>
      <c r="J257" s="193"/>
      <c r="K257" s="193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3"/>
    </row>
    <row r="258" ht="15.75" customHeight="1">
      <c r="A258" s="193"/>
      <c r="B258" s="193"/>
      <c r="C258" s="193"/>
      <c r="D258" s="193"/>
      <c r="E258" s="193"/>
      <c r="F258" s="193"/>
      <c r="G258" s="193"/>
      <c r="H258" s="194"/>
      <c r="I258" s="193"/>
      <c r="J258" s="193"/>
      <c r="K258" s="193"/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3"/>
    </row>
    <row r="259" ht="15.75" customHeight="1">
      <c r="A259" s="193"/>
      <c r="B259" s="193"/>
      <c r="C259" s="193"/>
      <c r="D259" s="193"/>
      <c r="E259" s="193"/>
      <c r="F259" s="193"/>
      <c r="G259" s="193"/>
      <c r="H259" s="194"/>
      <c r="I259" s="193"/>
      <c r="J259" s="193"/>
      <c r="K259" s="193"/>
      <c r="L259" s="193"/>
      <c r="M259" s="193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3"/>
    </row>
    <row r="260" ht="15.75" customHeight="1">
      <c r="A260" s="193"/>
      <c r="B260" s="193"/>
      <c r="C260" s="193"/>
      <c r="D260" s="193"/>
      <c r="E260" s="193"/>
      <c r="F260" s="193"/>
      <c r="G260" s="193"/>
      <c r="H260" s="194"/>
      <c r="I260" s="193"/>
      <c r="J260" s="193"/>
      <c r="K260" s="193"/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3"/>
    </row>
    <row r="261" ht="15.75" customHeight="1">
      <c r="A261" s="193"/>
      <c r="B261" s="193"/>
      <c r="C261" s="193"/>
      <c r="D261" s="193"/>
      <c r="E261" s="193"/>
      <c r="F261" s="193"/>
      <c r="G261" s="193"/>
      <c r="H261" s="194"/>
      <c r="I261" s="193"/>
      <c r="J261" s="193"/>
      <c r="K261" s="193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3"/>
    </row>
    <row r="262" ht="15.75" customHeight="1">
      <c r="A262" s="193"/>
      <c r="B262" s="193"/>
      <c r="C262" s="193"/>
      <c r="D262" s="193"/>
      <c r="E262" s="193"/>
      <c r="F262" s="193"/>
      <c r="G262" s="193"/>
      <c r="H262" s="194"/>
      <c r="I262" s="193"/>
      <c r="J262" s="193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</row>
    <row r="263" ht="15.75" customHeight="1">
      <c r="A263" s="193"/>
      <c r="B263" s="193"/>
      <c r="C263" s="193"/>
      <c r="D263" s="193"/>
      <c r="E263" s="193"/>
      <c r="F263" s="193"/>
      <c r="G263" s="193"/>
      <c r="H263" s="194"/>
      <c r="I263" s="193"/>
      <c r="J263" s="193"/>
      <c r="K263" s="193"/>
      <c r="L263" s="193"/>
      <c r="M263" s="193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3"/>
    </row>
    <row r="264" ht="15.75" customHeight="1">
      <c r="A264" s="193"/>
      <c r="B264" s="193"/>
      <c r="C264" s="193"/>
      <c r="D264" s="193"/>
      <c r="E264" s="193"/>
      <c r="F264" s="193"/>
      <c r="G264" s="193"/>
      <c r="H264" s="194"/>
      <c r="I264" s="193"/>
      <c r="J264" s="193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3"/>
    </row>
    <row r="265" ht="15.75" customHeight="1">
      <c r="A265" s="193"/>
      <c r="B265" s="193"/>
      <c r="C265" s="193"/>
      <c r="D265" s="193"/>
      <c r="E265" s="193"/>
      <c r="F265" s="193"/>
      <c r="G265" s="193"/>
      <c r="H265" s="194"/>
      <c r="I265" s="193"/>
      <c r="J265" s="193"/>
      <c r="K265" s="193"/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3"/>
    </row>
    <row r="266" ht="15.75" customHeight="1">
      <c r="A266" s="193"/>
      <c r="B266" s="193"/>
      <c r="C266" s="193"/>
      <c r="D266" s="193"/>
      <c r="E266" s="193"/>
      <c r="F266" s="193"/>
      <c r="G266" s="193"/>
      <c r="H266" s="194"/>
      <c r="I266" s="193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</row>
    <row r="267" ht="15.75" customHeight="1">
      <c r="A267" s="193"/>
      <c r="B267" s="193"/>
      <c r="C267" s="193"/>
      <c r="D267" s="193"/>
      <c r="E267" s="193"/>
      <c r="F267" s="193"/>
      <c r="G267" s="193"/>
      <c r="H267" s="194"/>
      <c r="I267" s="193"/>
      <c r="J267" s="193"/>
      <c r="K267" s="193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3"/>
    </row>
    <row r="268" ht="15.75" customHeight="1">
      <c r="A268" s="193"/>
      <c r="B268" s="193"/>
      <c r="C268" s="193"/>
      <c r="D268" s="193"/>
      <c r="E268" s="193"/>
      <c r="F268" s="193"/>
      <c r="G268" s="193"/>
      <c r="H268" s="194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</row>
    <row r="269" ht="15.75" customHeight="1">
      <c r="A269" s="193"/>
      <c r="B269" s="193"/>
      <c r="C269" s="193"/>
      <c r="D269" s="193"/>
      <c r="E269" s="193"/>
      <c r="F269" s="193"/>
      <c r="G269" s="193"/>
      <c r="H269" s="194"/>
      <c r="I269" s="193"/>
      <c r="J269" s="193"/>
      <c r="K269" s="193"/>
      <c r="L269" s="193"/>
      <c r="M269" s="193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3"/>
    </row>
    <row r="270" ht="15.75" customHeight="1">
      <c r="A270" s="193"/>
      <c r="B270" s="193"/>
      <c r="C270" s="193"/>
      <c r="D270" s="193"/>
      <c r="E270" s="193"/>
      <c r="F270" s="193"/>
      <c r="G270" s="193"/>
      <c r="H270" s="194"/>
      <c r="I270" s="193"/>
      <c r="J270" s="193"/>
      <c r="K270" s="193"/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3"/>
    </row>
    <row r="271" ht="15.75" customHeight="1">
      <c r="A271" s="193"/>
      <c r="B271" s="193"/>
      <c r="C271" s="193"/>
      <c r="D271" s="193"/>
      <c r="E271" s="193"/>
      <c r="F271" s="193"/>
      <c r="G271" s="193"/>
      <c r="H271" s="194"/>
      <c r="I271" s="193"/>
      <c r="J271" s="193"/>
      <c r="K271" s="193"/>
      <c r="L271" s="193"/>
      <c r="M271" s="193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3"/>
    </row>
    <row r="272" ht="15.75" customHeight="1">
      <c r="A272" s="193"/>
      <c r="B272" s="193"/>
      <c r="C272" s="193"/>
      <c r="D272" s="193"/>
      <c r="E272" s="193"/>
      <c r="F272" s="193"/>
      <c r="G272" s="193"/>
      <c r="H272" s="194"/>
      <c r="I272" s="193"/>
      <c r="J272" s="193"/>
      <c r="K272" s="193"/>
      <c r="L272" s="193"/>
      <c r="M272" s="193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3"/>
    </row>
    <row r="273" ht="15.75" customHeight="1">
      <c r="A273" s="193"/>
      <c r="B273" s="193"/>
      <c r="C273" s="193"/>
      <c r="D273" s="193"/>
      <c r="E273" s="193"/>
      <c r="F273" s="193"/>
      <c r="G273" s="193"/>
      <c r="H273" s="194"/>
      <c r="I273" s="193"/>
      <c r="J273" s="193"/>
      <c r="K273" s="193"/>
      <c r="L273" s="193"/>
      <c r="M273" s="193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3"/>
    </row>
    <row r="274" ht="15.75" customHeight="1">
      <c r="A274" s="193"/>
      <c r="B274" s="193"/>
      <c r="C274" s="193"/>
      <c r="D274" s="193"/>
      <c r="E274" s="193"/>
      <c r="F274" s="193"/>
      <c r="G274" s="193"/>
      <c r="H274" s="194"/>
      <c r="I274" s="193"/>
      <c r="J274" s="193"/>
      <c r="K274" s="193"/>
      <c r="L274" s="193"/>
      <c r="M274" s="193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3"/>
    </row>
    <row r="275" ht="15.75" customHeight="1">
      <c r="A275" s="193"/>
      <c r="B275" s="193"/>
      <c r="C275" s="193"/>
      <c r="D275" s="193"/>
      <c r="E275" s="193"/>
      <c r="F275" s="193"/>
      <c r="G275" s="193"/>
      <c r="H275" s="194"/>
      <c r="I275" s="193"/>
      <c r="J275" s="193"/>
      <c r="K275" s="193"/>
      <c r="L275" s="193"/>
      <c r="M275" s="193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3"/>
    </row>
    <row r="276" ht="15.75" customHeight="1">
      <c r="A276" s="193"/>
      <c r="B276" s="193"/>
      <c r="C276" s="193"/>
      <c r="D276" s="193"/>
      <c r="E276" s="193"/>
      <c r="F276" s="193"/>
      <c r="G276" s="193"/>
      <c r="H276" s="194"/>
      <c r="I276" s="193"/>
      <c r="J276" s="193"/>
      <c r="K276" s="193"/>
      <c r="L276" s="193"/>
      <c r="M276" s="193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3"/>
    </row>
    <row r="277" ht="15.75" customHeight="1">
      <c r="A277" s="193"/>
      <c r="B277" s="193"/>
      <c r="C277" s="193"/>
      <c r="D277" s="193"/>
      <c r="E277" s="193"/>
      <c r="F277" s="193"/>
      <c r="G277" s="193"/>
      <c r="H277" s="194"/>
      <c r="I277" s="193"/>
      <c r="J277" s="193"/>
      <c r="K277" s="193"/>
      <c r="L277" s="193"/>
      <c r="M277" s="193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3"/>
    </row>
    <row r="278" ht="15.75" customHeight="1">
      <c r="A278" s="193"/>
      <c r="B278" s="193"/>
      <c r="C278" s="193"/>
      <c r="D278" s="193"/>
      <c r="E278" s="193"/>
      <c r="F278" s="193"/>
      <c r="G278" s="193"/>
      <c r="H278" s="194"/>
      <c r="I278" s="193"/>
      <c r="J278" s="193"/>
      <c r="K278" s="193"/>
      <c r="L278" s="193"/>
      <c r="M278" s="193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3"/>
    </row>
    <row r="279" ht="15.75" customHeight="1">
      <c r="A279" s="193"/>
      <c r="B279" s="193"/>
      <c r="C279" s="193"/>
      <c r="D279" s="193"/>
      <c r="E279" s="193"/>
      <c r="F279" s="193"/>
      <c r="G279" s="193"/>
      <c r="H279" s="194"/>
      <c r="I279" s="193"/>
      <c r="J279" s="193"/>
      <c r="K279" s="193"/>
      <c r="L279" s="193"/>
      <c r="M279" s="193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3"/>
    </row>
    <row r="280" ht="15.75" customHeight="1">
      <c r="A280" s="193"/>
      <c r="B280" s="193"/>
      <c r="C280" s="193"/>
      <c r="D280" s="193"/>
      <c r="E280" s="193"/>
      <c r="F280" s="193"/>
      <c r="G280" s="193"/>
      <c r="H280" s="194"/>
      <c r="I280" s="193"/>
      <c r="J280" s="193"/>
      <c r="K280" s="193"/>
      <c r="L280" s="193"/>
      <c r="M280" s="193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3"/>
    </row>
    <row r="281" ht="15.75" customHeight="1">
      <c r="A281" s="193"/>
      <c r="B281" s="193"/>
      <c r="C281" s="193"/>
      <c r="D281" s="193"/>
      <c r="E281" s="193"/>
      <c r="F281" s="193"/>
      <c r="G281" s="193"/>
      <c r="H281" s="194"/>
      <c r="I281" s="193"/>
      <c r="J281" s="193"/>
      <c r="K281" s="193"/>
      <c r="L281" s="193"/>
      <c r="M281" s="193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3"/>
    </row>
    <row r="282" ht="15.75" customHeight="1">
      <c r="A282" s="193"/>
      <c r="B282" s="193"/>
      <c r="C282" s="193"/>
      <c r="D282" s="193"/>
      <c r="E282" s="193"/>
      <c r="F282" s="193"/>
      <c r="G282" s="193"/>
      <c r="H282" s="194"/>
      <c r="I282" s="193"/>
      <c r="J282" s="193"/>
      <c r="K282" s="193"/>
      <c r="L282" s="193"/>
      <c r="M282" s="193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3"/>
    </row>
    <row r="283" ht="15.75" customHeight="1">
      <c r="A283" s="193"/>
      <c r="B283" s="193"/>
      <c r="C283" s="193"/>
      <c r="D283" s="193"/>
      <c r="E283" s="193"/>
      <c r="F283" s="193"/>
      <c r="G283" s="193"/>
      <c r="H283" s="194"/>
      <c r="I283" s="193"/>
      <c r="J283" s="193"/>
      <c r="K283" s="193"/>
      <c r="L283" s="193"/>
      <c r="M283" s="193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3"/>
    </row>
    <row r="284" ht="15.75" customHeight="1">
      <c r="A284" s="193"/>
      <c r="B284" s="193"/>
      <c r="C284" s="193"/>
      <c r="D284" s="193"/>
      <c r="E284" s="193"/>
      <c r="F284" s="193"/>
      <c r="G284" s="193"/>
      <c r="H284" s="194"/>
      <c r="I284" s="193"/>
      <c r="J284" s="193"/>
      <c r="K284" s="193"/>
      <c r="L284" s="193"/>
      <c r="M284" s="193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3"/>
    </row>
    <row r="285" ht="15.75" customHeight="1">
      <c r="A285" s="193"/>
      <c r="B285" s="193"/>
      <c r="C285" s="193"/>
      <c r="D285" s="193"/>
      <c r="E285" s="193"/>
      <c r="F285" s="193"/>
      <c r="G285" s="193"/>
      <c r="H285" s="194"/>
      <c r="I285" s="193"/>
      <c r="J285" s="193"/>
      <c r="K285" s="193"/>
      <c r="L285" s="193"/>
      <c r="M285" s="193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3"/>
    </row>
    <row r="286" ht="15.75" customHeight="1">
      <c r="A286" s="193"/>
      <c r="B286" s="193"/>
      <c r="C286" s="193"/>
      <c r="D286" s="193"/>
      <c r="E286" s="193"/>
      <c r="F286" s="193"/>
      <c r="G286" s="193"/>
      <c r="H286" s="194"/>
      <c r="I286" s="193"/>
      <c r="J286" s="193"/>
      <c r="K286" s="193"/>
      <c r="L286" s="193"/>
      <c r="M286" s="193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3"/>
    </row>
    <row r="287" ht="15.75" customHeight="1">
      <c r="A287" s="193"/>
      <c r="B287" s="193"/>
      <c r="C287" s="193"/>
      <c r="D287" s="193"/>
      <c r="E287" s="193"/>
      <c r="F287" s="193"/>
      <c r="G287" s="193"/>
      <c r="H287" s="194"/>
      <c r="I287" s="193"/>
      <c r="J287" s="193"/>
      <c r="K287" s="193"/>
      <c r="L287" s="193"/>
      <c r="M287" s="193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3"/>
    </row>
    <row r="288" ht="15.75" customHeight="1">
      <c r="A288" s="193"/>
      <c r="B288" s="193"/>
      <c r="C288" s="193"/>
      <c r="D288" s="193"/>
      <c r="E288" s="193"/>
      <c r="F288" s="193"/>
      <c r="G288" s="193"/>
      <c r="H288" s="194"/>
      <c r="I288" s="193"/>
      <c r="J288" s="193"/>
      <c r="K288" s="193"/>
      <c r="L288" s="193"/>
      <c r="M288" s="193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3"/>
    </row>
    <row r="289" ht="15.75" customHeight="1">
      <c r="A289" s="193"/>
      <c r="B289" s="193"/>
      <c r="C289" s="193"/>
      <c r="D289" s="193"/>
      <c r="E289" s="193"/>
      <c r="F289" s="193"/>
      <c r="G289" s="193"/>
      <c r="H289" s="194"/>
      <c r="I289" s="193"/>
      <c r="J289" s="193"/>
      <c r="K289" s="193"/>
      <c r="L289" s="193"/>
      <c r="M289" s="193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3"/>
    </row>
    <row r="290" ht="15.75" customHeight="1">
      <c r="A290" s="193"/>
      <c r="B290" s="193"/>
      <c r="C290" s="193"/>
      <c r="D290" s="193"/>
      <c r="E290" s="193"/>
      <c r="F290" s="193"/>
      <c r="G290" s="193"/>
      <c r="H290" s="194"/>
      <c r="I290" s="193"/>
      <c r="J290" s="193"/>
      <c r="K290" s="193"/>
      <c r="L290" s="193"/>
      <c r="M290" s="193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3"/>
    </row>
    <row r="291" ht="15.75" customHeight="1">
      <c r="A291" s="193"/>
      <c r="B291" s="193"/>
      <c r="C291" s="193"/>
      <c r="D291" s="193"/>
      <c r="E291" s="193"/>
      <c r="F291" s="193"/>
      <c r="G291" s="193"/>
      <c r="H291" s="194"/>
      <c r="I291" s="193"/>
      <c r="J291" s="193"/>
      <c r="K291" s="193"/>
      <c r="L291" s="193"/>
      <c r="M291" s="193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3"/>
    </row>
    <row r="292" ht="15.75" customHeight="1">
      <c r="A292" s="193"/>
      <c r="B292" s="193"/>
      <c r="C292" s="193"/>
      <c r="D292" s="193"/>
      <c r="E292" s="193"/>
      <c r="F292" s="193"/>
      <c r="G292" s="193"/>
      <c r="H292" s="194"/>
      <c r="I292" s="193"/>
      <c r="J292" s="193"/>
      <c r="K292" s="193"/>
      <c r="L292" s="193"/>
      <c r="M292" s="193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3"/>
    </row>
    <row r="293" ht="15.75" customHeight="1">
      <c r="A293" s="193"/>
      <c r="B293" s="193"/>
      <c r="C293" s="193"/>
      <c r="D293" s="193"/>
      <c r="E293" s="193"/>
      <c r="F293" s="193"/>
      <c r="G293" s="193"/>
      <c r="H293" s="194"/>
      <c r="I293" s="193"/>
      <c r="J293" s="193"/>
      <c r="K293" s="193"/>
      <c r="L293" s="193"/>
      <c r="M293" s="193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3"/>
    </row>
    <row r="294" ht="15.75" customHeight="1">
      <c r="A294" s="193"/>
      <c r="B294" s="193"/>
      <c r="C294" s="193"/>
      <c r="D294" s="193"/>
      <c r="E294" s="193"/>
      <c r="F294" s="193"/>
      <c r="G294" s="193"/>
      <c r="H294" s="194"/>
      <c r="I294" s="193"/>
      <c r="J294" s="193"/>
      <c r="K294" s="193"/>
      <c r="L294" s="193"/>
      <c r="M294" s="193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3"/>
    </row>
    <row r="295" ht="15.75" customHeight="1">
      <c r="A295" s="193"/>
      <c r="B295" s="193"/>
      <c r="C295" s="193"/>
      <c r="D295" s="193"/>
      <c r="E295" s="193"/>
      <c r="F295" s="193"/>
      <c r="G295" s="193"/>
      <c r="H295" s="194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</row>
    <row r="296" ht="15.75" customHeight="1">
      <c r="A296" s="193"/>
      <c r="B296" s="193"/>
      <c r="C296" s="193"/>
      <c r="D296" s="193"/>
      <c r="E296" s="193"/>
      <c r="F296" s="193"/>
      <c r="G296" s="193"/>
      <c r="H296" s="194"/>
      <c r="I296" s="193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3"/>
    </row>
    <row r="297" ht="15.75" customHeight="1">
      <c r="A297" s="193"/>
      <c r="B297" s="193"/>
      <c r="C297" s="193"/>
      <c r="D297" s="193"/>
      <c r="E297" s="193"/>
      <c r="F297" s="193"/>
      <c r="G297" s="193"/>
      <c r="H297" s="194"/>
      <c r="I297" s="193"/>
      <c r="J297" s="193"/>
      <c r="K297" s="193"/>
      <c r="L297" s="193"/>
      <c r="M297" s="193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3"/>
    </row>
    <row r="298" ht="15.75" customHeight="1">
      <c r="A298" s="193"/>
      <c r="B298" s="193"/>
      <c r="C298" s="193"/>
      <c r="D298" s="193"/>
      <c r="E298" s="193"/>
      <c r="F298" s="193"/>
      <c r="G298" s="193"/>
      <c r="H298" s="194"/>
      <c r="I298" s="193"/>
      <c r="J298" s="193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3"/>
    </row>
    <row r="299" ht="15.75" customHeight="1">
      <c r="A299" s="193"/>
      <c r="B299" s="193"/>
      <c r="C299" s="193"/>
      <c r="D299" s="193"/>
      <c r="E299" s="193"/>
      <c r="F299" s="193"/>
      <c r="G299" s="193"/>
      <c r="H299" s="194"/>
      <c r="I299" s="193"/>
      <c r="J299" s="193"/>
      <c r="K299" s="193"/>
      <c r="L299" s="193"/>
      <c r="M299" s="193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3"/>
    </row>
    <row r="300" ht="15.75" customHeight="1">
      <c r="A300" s="193"/>
      <c r="B300" s="193"/>
      <c r="C300" s="193"/>
      <c r="D300" s="193"/>
      <c r="E300" s="193"/>
      <c r="F300" s="193"/>
      <c r="G300" s="193"/>
      <c r="H300" s="194"/>
      <c r="I300" s="193"/>
      <c r="J300" s="193"/>
      <c r="K300" s="193"/>
      <c r="L300" s="193"/>
      <c r="M300" s="193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3"/>
    </row>
    <row r="301" ht="15.75" customHeight="1">
      <c r="A301" s="193"/>
      <c r="B301" s="193"/>
      <c r="C301" s="193"/>
      <c r="D301" s="193"/>
      <c r="E301" s="193"/>
      <c r="F301" s="193"/>
      <c r="G301" s="193"/>
      <c r="H301" s="194"/>
      <c r="I301" s="193"/>
      <c r="J301" s="193"/>
      <c r="K301" s="193"/>
      <c r="L301" s="193"/>
      <c r="M301" s="193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3"/>
    </row>
    <row r="302" ht="15.75" customHeight="1">
      <c r="A302" s="193"/>
      <c r="B302" s="193"/>
      <c r="C302" s="193"/>
      <c r="D302" s="193"/>
      <c r="E302" s="193"/>
      <c r="F302" s="193"/>
      <c r="G302" s="193"/>
      <c r="H302" s="194"/>
      <c r="I302" s="193"/>
      <c r="J302" s="193"/>
      <c r="K302" s="193"/>
      <c r="L302" s="193"/>
      <c r="M302" s="193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3"/>
    </row>
    <row r="303" ht="15.75" customHeight="1">
      <c r="A303" s="193"/>
      <c r="B303" s="193"/>
      <c r="C303" s="193"/>
      <c r="D303" s="193"/>
      <c r="E303" s="193"/>
      <c r="F303" s="193"/>
      <c r="G303" s="193"/>
      <c r="H303" s="194"/>
      <c r="I303" s="193"/>
      <c r="J303" s="193"/>
      <c r="K303" s="193"/>
      <c r="L303" s="193"/>
      <c r="M303" s="193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3"/>
    </row>
    <row r="304" ht="15.75" customHeight="1">
      <c r="A304" s="193"/>
      <c r="B304" s="193"/>
      <c r="C304" s="193"/>
      <c r="D304" s="193"/>
      <c r="E304" s="193"/>
      <c r="F304" s="193"/>
      <c r="G304" s="193"/>
      <c r="H304" s="194"/>
      <c r="I304" s="193"/>
      <c r="J304" s="193"/>
      <c r="K304" s="193"/>
      <c r="L304" s="193"/>
      <c r="M304" s="193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3"/>
    </row>
    <row r="305" ht="15.75" customHeight="1">
      <c r="A305" s="193"/>
      <c r="B305" s="193"/>
      <c r="C305" s="193"/>
      <c r="D305" s="193"/>
      <c r="E305" s="193"/>
      <c r="F305" s="193"/>
      <c r="G305" s="193"/>
      <c r="H305" s="194"/>
      <c r="I305" s="193"/>
      <c r="J305" s="193"/>
      <c r="K305" s="193"/>
      <c r="L305" s="193"/>
      <c r="M305" s="193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3"/>
    </row>
    <row r="306" ht="15.75" customHeight="1">
      <c r="A306" s="193"/>
      <c r="B306" s="193"/>
      <c r="C306" s="193"/>
      <c r="D306" s="193"/>
      <c r="E306" s="193"/>
      <c r="F306" s="193"/>
      <c r="G306" s="193"/>
      <c r="H306" s="194"/>
      <c r="I306" s="193"/>
      <c r="J306" s="193"/>
      <c r="K306" s="193"/>
      <c r="L306" s="193"/>
      <c r="M306" s="193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3"/>
    </row>
    <row r="307" ht="15.75" customHeight="1">
      <c r="A307" s="193"/>
      <c r="B307" s="193"/>
      <c r="C307" s="193"/>
      <c r="D307" s="193"/>
      <c r="E307" s="193"/>
      <c r="F307" s="193"/>
      <c r="G307" s="193"/>
      <c r="H307" s="194"/>
      <c r="I307" s="193"/>
      <c r="J307" s="193"/>
      <c r="K307" s="193"/>
      <c r="L307" s="193"/>
      <c r="M307" s="193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3"/>
    </row>
    <row r="308" ht="15.75" customHeight="1">
      <c r="A308" s="193"/>
      <c r="B308" s="193"/>
      <c r="C308" s="193"/>
      <c r="D308" s="193"/>
      <c r="E308" s="193"/>
      <c r="F308" s="193"/>
      <c r="G308" s="193"/>
      <c r="H308" s="194"/>
      <c r="I308" s="193"/>
      <c r="J308" s="193"/>
      <c r="K308" s="193"/>
      <c r="L308" s="193"/>
      <c r="M308" s="193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3"/>
    </row>
    <row r="309" ht="15.75" customHeight="1">
      <c r="A309" s="193"/>
      <c r="B309" s="193"/>
      <c r="C309" s="193"/>
      <c r="D309" s="193"/>
      <c r="E309" s="193"/>
      <c r="F309" s="193"/>
      <c r="G309" s="193"/>
      <c r="H309" s="194"/>
      <c r="I309" s="193"/>
      <c r="J309" s="193"/>
      <c r="K309" s="193"/>
      <c r="L309" s="193"/>
      <c r="M309" s="193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3"/>
    </row>
    <row r="310" ht="15.75" customHeight="1">
      <c r="A310" s="193"/>
      <c r="B310" s="193"/>
      <c r="C310" s="193"/>
      <c r="D310" s="193"/>
      <c r="E310" s="193"/>
      <c r="F310" s="193"/>
      <c r="G310" s="193"/>
      <c r="H310" s="194"/>
      <c r="I310" s="193"/>
      <c r="J310" s="193"/>
      <c r="K310" s="193"/>
      <c r="L310" s="193"/>
      <c r="M310" s="193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3"/>
    </row>
    <row r="311" ht="15.75" customHeight="1">
      <c r="A311" s="193"/>
      <c r="B311" s="193"/>
      <c r="C311" s="193"/>
      <c r="D311" s="193"/>
      <c r="E311" s="193"/>
      <c r="F311" s="193"/>
      <c r="G311" s="193"/>
      <c r="H311" s="194"/>
      <c r="I311" s="193"/>
      <c r="J311" s="193"/>
      <c r="K311" s="193"/>
      <c r="L311" s="193"/>
      <c r="M311" s="193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3"/>
    </row>
    <row r="312" ht="15.75" customHeight="1">
      <c r="A312" s="193"/>
      <c r="B312" s="193"/>
      <c r="C312" s="193"/>
      <c r="D312" s="193"/>
      <c r="E312" s="193"/>
      <c r="F312" s="193"/>
      <c r="G312" s="193"/>
      <c r="H312" s="194"/>
      <c r="I312" s="193"/>
      <c r="J312" s="193"/>
      <c r="K312" s="193"/>
      <c r="L312" s="193"/>
      <c r="M312" s="193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3"/>
    </row>
    <row r="313" ht="15.75" customHeight="1">
      <c r="A313" s="193"/>
      <c r="B313" s="193"/>
      <c r="C313" s="193"/>
      <c r="D313" s="193"/>
      <c r="E313" s="193"/>
      <c r="F313" s="193"/>
      <c r="G313" s="193"/>
      <c r="H313" s="194"/>
      <c r="I313" s="193"/>
      <c r="J313" s="193"/>
      <c r="K313" s="193"/>
      <c r="L313" s="193"/>
      <c r="M313" s="193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3"/>
    </row>
    <row r="314" ht="15.75" customHeight="1">
      <c r="A314" s="193"/>
      <c r="B314" s="193"/>
      <c r="C314" s="193"/>
      <c r="D314" s="193"/>
      <c r="E314" s="193"/>
      <c r="F314" s="193"/>
      <c r="G314" s="193"/>
      <c r="H314" s="194"/>
      <c r="I314" s="193"/>
      <c r="J314" s="193"/>
      <c r="K314" s="193"/>
      <c r="L314" s="193"/>
      <c r="M314" s="193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3"/>
    </row>
    <row r="315" ht="15.75" customHeight="1">
      <c r="A315" s="193"/>
      <c r="B315" s="193"/>
      <c r="C315" s="193"/>
      <c r="D315" s="193"/>
      <c r="E315" s="193"/>
      <c r="F315" s="193"/>
      <c r="G315" s="193"/>
      <c r="H315" s="194"/>
      <c r="I315" s="193"/>
      <c r="J315" s="193"/>
      <c r="K315" s="193"/>
      <c r="L315" s="193"/>
      <c r="M315" s="193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3"/>
    </row>
    <row r="316" ht="15.75" customHeight="1">
      <c r="A316" s="193"/>
      <c r="B316" s="193"/>
      <c r="C316" s="193"/>
      <c r="D316" s="193"/>
      <c r="E316" s="193"/>
      <c r="F316" s="193"/>
      <c r="G316" s="193"/>
      <c r="H316" s="194"/>
      <c r="I316" s="193"/>
      <c r="J316" s="193"/>
      <c r="K316" s="193"/>
      <c r="L316" s="193"/>
      <c r="M316" s="193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3"/>
    </row>
    <row r="317" ht="15.75" customHeight="1">
      <c r="A317" s="193"/>
      <c r="B317" s="193"/>
      <c r="C317" s="193"/>
      <c r="D317" s="193"/>
      <c r="E317" s="193"/>
      <c r="F317" s="193"/>
      <c r="G317" s="193"/>
      <c r="H317" s="194"/>
      <c r="I317" s="193"/>
      <c r="J317" s="193"/>
      <c r="K317" s="193"/>
      <c r="L317" s="193"/>
      <c r="M317" s="193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3"/>
    </row>
    <row r="318" ht="15.75" customHeight="1">
      <c r="A318" s="193"/>
      <c r="B318" s="193"/>
      <c r="C318" s="193"/>
      <c r="D318" s="193"/>
      <c r="E318" s="193"/>
      <c r="F318" s="193"/>
      <c r="G318" s="193"/>
      <c r="H318" s="194"/>
      <c r="I318" s="193"/>
      <c r="J318" s="193"/>
      <c r="K318" s="193"/>
      <c r="L318" s="193"/>
      <c r="M318" s="193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3"/>
    </row>
    <row r="319" ht="15.75" customHeight="1">
      <c r="A319" s="193"/>
      <c r="B319" s="193"/>
      <c r="C319" s="193"/>
      <c r="D319" s="193"/>
      <c r="E319" s="193"/>
      <c r="F319" s="193"/>
      <c r="G319" s="193"/>
      <c r="H319" s="194"/>
      <c r="I319" s="193"/>
      <c r="J319" s="193"/>
      <c r="K319" s="193"/>
      <c r="L319" s="193"/>
      <c r="M319" s="193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3"/>
    </row>
    <row r="320" ht="15.75" customHeight="1">
      <c r="A320" s="193"/>
      <c r="B320" s="193"/>
      <c r="C320" s="193"/>
      <c r="D320" s="193"/>
      <c r="E320" s="193"/>
      <c r="F320" s="193"/>
      <c r="G320" s="193"/>
      <c r="H320" s="194"/>
      <c r="I320" s="193"/>
      <c r="J320" s="193"/>
      <c r="K320" s="193"/>
      <c r="L320" s="193"/>
      <c r="M320" s="193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3"/>
    </row>
    <row r="321" ht="15.75" customHeight="1">
      <c r="A321" s="193"/>
      <c r="B321" s="193"/>
      <c r="C321" s="193"/>
      <c r="D321" s="193"/>
      <c r="E321" s="193"/>
      <c r="F321" s="193"/>
      <c r="G321" s="193"/>
      <c r="H321" s="194"/>
      <c r="I321" s="193"/>
      <c r="J321" s="193"/>
      <c r="K321" s="193"/>
      <c r="L321" s="193"/>
      <c r="M321" s="193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3"/>
    </row>
    <row r="322" ht="15.75" customHeight="1">
      <c r="A322" s="193"/>
      <c r="B322" s="193"/>
      <c r="C322" s="193"/>
      <c r="D322" s="193"/>
      <c r="E322" s="193"/>
      <c r="F322" s="193"/>
      <c r="G322" s="193"/>
      <c r="H322" s="194"/>
      <c r="I322" s="193"/>
      <c r="J322" s="193"/>
      <c r="K322" s="193"/>
      <c r="L322" s="193"/>
      <c r="M322" s="193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3"/>
    </row>
    <row r="323" ht="15.75" customHeight="1">
      <c r="A323" s="193"/>
      <c r="B323" s="193"/>
      <c r="C323" s="193"/>
      <c r="D323" s="193"/>
      <c r="E323" s="193"/>
      <c r="F323" s="193"/>
      <c r="G323" s="193"/>
      <c r="H323" s="194"/>
      <c r="I323" s="193"/>
      <c r="J323" s="193"/>
      <c r="K323" s="193"/>
      <c r="L323" s="193"/>
      <c r="M323" s="193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3"/>
    </row>
    <row r="324" ht="15.75" customHeight="1">
      <c r="A324" s="193"/>
      <c r="B324" s="193"/>
      <c r="C324" s="193"/>
      <c r="D324" s="193"/>
      <c r="E324" s="193"/>
      <c r="F324" s="193"/>
      <c r="G324" s="193"/>
      <c r="H324" s="194"/>
      <c r="I324" s="193"/>
      <c r="J324" s="193"/>
      <c r="K324" s="193"/>
      <c r="L324" s="193"/>
      <c r="M324" s="193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3"/>
    </row>
    <row r="325" ht="15.75" customHeight="1">
      <c r="A325" s="193"/>
      <c r="B325" s="193"/>
      <c r="C325" s="193"/>
      <c r="D325" s="193"/>
      <c r="E325" s="193"/>
      <c r="F325" s="193"/>
      <c r="G325" s="193"/>
      <c r="H325" s="194"/>
      <c r="I325" s="193"/>
      <c r="J325" s="193"/>
      <c r="K325" s="193"/>
      <c r="L325" s="193"/>
      <c r="M325" s="193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3"/>
    </row>
    <row r="326" ht="15.75" customHeight="1">
      <c r="A326" s="193"/>
      <c r="B326" s="193"/>
      <c r="C326" s="193"/>
      <c r="D326" s="193"/>
      <c r="E326" s="193"/>
      <c r="F326" s="193"/>
      <c r="G326" s="193"/>
      <c r="H326" s="194"/>
      <c r="I326" s="193"/>
      <c r="J326" s="193"/>
      <c r="K326" s="193"/>
      <c r="L326" s="193"/>
      <c r="M326" s="193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3"/>
    </row>
    <row r="327" ht="15.75" customHeight="1">
      <c r="A327" s="193"/>
      <c r="B327" s="193"/>
      <c r="C327" s="193"/>
      <c r="D327" s="193"/>
      <c r="E327" s="193"/>
      <c r="F327" s="193"/>
      <c r="G327" s="193"/>
      <c r="H327" s="194"/>
      <c r="I327" s="193"/>
      <c r="J327" s="193"/>
      <c r="K327" s="193"/>
      <c r="L327" s="193"/>
      <c r="M327" s="193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3"/>
    </row>
    <row r="328" ht="15.75" customHeight="1">
      <c r="A328" s="193"/>
      <c r="B328" s="193"/>
      <c r="C328" s="193"/>
      <c r="D328" s="193"/>
      <c r="E328" s="193"/>
      <c r="F328" s="193"/>
      <c r="G328" s="193"/>
      <c r="H328" s="194"/>
      <c r="I328" s="193"/>
      <c r="J328" s="193"/>
      <c r="K328" s="193"/>
      <c r="L328" s="193"/>
      <c r="M328" s="193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3"/>
    </row>
    <row r="329" ht="15.75" customHeight="1">
      <c r="A329" s="193"/>
      <c r="B329" s="193"/>
      <c r="C329" s="193"/>
      <c r="D329" s="193"/>
      <c r="E329" s="193"/>
      <c r="F329" s="193"/>
      <c r="G329" s="193"/>
      <c r="H329" s="194"/>
      <c r="I329" s="193"/>
      <c r="J329" s="193"/>
      <c r="K329" s="193"/>
      <c r="L329" s="193"/>
      <c r="M329" s="193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</row>
    <row r="330" ht="15.75" customHeight="1">
      <c r="A330" s="193"/>
      <c r="B330" s="193"/>
      <c r="C330" s="193"/>
      <c r="D330" s="193"/>
      <c r="E330" s="193"/>
      <c r="F330" s="193"/>
      <c r="G330" s="193"/>
      <c r="H330" s="194"/>
      <c r="I330" s="193"/>
      <c r="J330" s="193"/>
      <c r="K330" s="193"/>
      <c r="L330" s="193"/>
      <c r="M330" s="193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3"/>
    </row>
    <row r="331" ht="15.75" customHeight="1">
      <c r="A331" s="193"/>
      <c r="B331" s="193"/>
      <c r="C331" s="193"/>
      <c r="D331" s="193"/>
      <c r="E331" s="193"/>
      <c r="F331" s="193"/>
      <c r="G331" s="193"/>
      <c r="H331" s="194"/>
      <c r="I331" s="193"/>
      <c r="J331" s="193"/>
      <c r="K331" s="193"/>
      <c r="L331" s="193"/>
      <c r="M331" s="193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3"/>
    </row>
    <row r="332" ht="15.75" customHeight="1">
      <c r="A332" s="193"/>
      <c r="B332" s="193"/>
      <c r="C332" s="193"/>
      <c r="D332" s="193"/>
      <c r="E332" s="193"/>
      <c r="F332" s="193"/>
      <c r="G332" s="193"/>
      <c r="H332" s="194"/>
      <c r="I332" s="193"/>
      <c r="J332" s="193"/>
      <c r="K332" s="193"/>
      <c r="L332" s="193"/>
      <c r="M332" s="193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</row>
    <row r="333" ht="15.75" customHeight="1">
      <c r="A333" s="193"/>
      <c r="B333" s="193"/>
      <c r="C333" s="193"/>
      <c r="D333" s="193"/>
      <c r="E333" s="193"/>
      <c r="F333" s="193"/>
      <c r="G333" s="193"/>
      <c r="H333" s="194"/>
      <c r="I333" s="193"/>
      <c r="J333" s="193"/>
      <c r="K333" s="193"/>
      <c r="L333" s="193"/>
      <c r="M333" s="193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3"/>
    </row>
    <row r="334" ht="15.75" customHeight="1">
      <c r="A334" s="193"/>
      <c r="B334" s="193"/>
      <c r="C334" s="193"/>
      <c r="D334" s="193"/>
      <c r="E334" s="193"/>
      <c r="F334" s="193"/>
      <c r="G334" s="193"/>
      <c r="H334" s="194"/>
      <c r="I334" s="193"/>
      <c r="J334" s="193"/>
      <c r="K334" s="193"/>
      <c r="L334" s="193"/>
      <c r="M334" s="193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3"/>
    </row>
    <row r="335" ht="15.75" customHeight="1">
      <c r="A335" s="193"/>
      <c r="B335" s="193"/>
      <c r="C335" s="193"/>
      <c r="D335" s="193"/>
      <c r="E335" s="193"/>
      <c r="F335" s="193"/>
      <c r="G335" s="193"/>
      <c r="H335" s="194"/>
      <c r="I335" s="193"/>
      <c r="J335" s="193"/>
      <c r="K335" s="193"/>
      <c r="L335" s="193"/>
      <c r="M335" s="193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</row>
    <row r="336" ht="15.75" customHeight="1">
      <c r="A336" s="193"/>
      <c r="B336" s="193"/>
      <c r="C336" s="193"/>
      <c r="D336" s="193"/>
      <c r="E336" s="193"/>
      <c r="F336" s="193"/>
      <c r="G336" s="193"/>
      <c r="H336" s="194"/>
      <c r="I336" s="193"/>
      <c r="J336" s="193"/>
      <c r="K336" s="193"/>
      <c r="L336" s="193"/>
      <c r="M336" s="193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3"/>
    </row>
    <row r="337" ht="15.75" customHeight="1">
      <c r="A337" s="193"/>
      <c r="B337" s="193"/>
      <c r="C337" s="193"/>
      <c r="D337" s="193"/>
      <c r="E337" s="193"/>
      <c r="F337" s="193"/>
      <c r="G337" s="193"/>
      <c r="H337" s="194"/>
      <c r="I337" s="193"/>
      <c r="J337" s="193"/>
      <c r="K337" s="193"/>
      <c r="L337" s="193"/>
      <c r="M337" s="193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3"/>
    </row>
    <row r="338" ht="15.75" customHeight="1">
      <c r="A338" s="193"/>
      <c r="B338" s="193"/>
      <c r="C338" s="193"/>
      <c r="D338" s="193"/>
      <c r="E338" s="193"/>
      <c r="F338" s="193"/>
      <c r="G338" s="193"/>
      <c r="H338" s="194"/>
      <c r="I338" s="193"/>
      <c r="J338" s="193"/>
      <c r="K338" s="193"/>
      <c r="L338" s="193"/>
      <c r="M338" s="193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3"/>
    </row>
    <row r="339" ht="15.75" customHeight="1">
      <c r="A339" s="193"/>
      <c r="B339" s="193"/>
      <c r="C339" s="193"/>
      <c r="D339" s="193"/>
      <c r="E339" s="193"/>
      <c r="F339" s="193"/>
      <c r="G339" s="193"/>
      <c r="H339" s="194"/>
      <c r="I339" s="193"/>
      <c r="J339" s="193"/>
      <c r="K339" s="193"/>
      <c r="L339" s="193"/>
      <c r="M339" s="193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3"/>
    </row>
    <row r="340" ht="15.75" customHeight="1">
      <c r="A340" s="193"/>
      <c r="B340" s="193"/>
      <c r="C340" s="193"/>
      <c r="D340" s="193"/>
      <c r="E340" s="193"/>
      <c r="F340" s="193"/>
      <c r="G340" s="193"/>
      <c r="H340" s="194"/>
      <c r="I340" s="193"/>
      <c r="J340" s="193"/>
      <c r="K340" s="193"/>
      <c r="L340" s="193"/>
      <c r="M340" s="193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3"/>
    </row>
    <row r="341" ht="15.75" customHeight="1">
      <c r="A341" s="193"/>
      <c r="B341" s="193"/>
      <c r="C341" s="193"/>
      <c r="D341" s="193"/>
      <c r="E341" s="193"/>
      <c r="F341" s="193"/>
      <c r="G341" s="193"/>
      <c r="H341" s="194"/>
      <c r="I341" s="193"/>
      <c r="J341" s="193"/>
      <c r="K341" s="193"/>
      <c r="L341" s="193"/>
      <c r="M341" s="193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3"/>
    </row>
    <row r="342" ht="15.75" customHeight="1">
      <c r="A342" s="193"/>
      <c r="B342" s="193"/>
      <c r="C342" s="193"/>
      <c r="D342" s="193"/>
      <c r="E342" s="193"/>
      <c r="F342" s="193"/>
      <c r="G342" s="193"/>
      <c r="H342" s="194"/>
      <c r="I342" s="193"/>
      <c r="J342" s="193"/>
      <c r="K342" s="193"/>
      <c r="L342" s="193"/>
      <c r="M342" s="193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3"/>
    </row>
    <row r="343" ht="15.75" customHeight="1">
      <c r="A343" s="193"/>
      <c r="B343" s="193"/>
      <c r="C343" s="193"/>
      <c r="D343" s="193"/>
      <c r="E343" s="193"/>
      <c r="F343" s="193"/>
      <c r="G343" s="193"/>
      <c r="H343" s="194"/>
      <c r="I343" s="193"/>
      <c r="J343" s="193"/>
      <c r="K343" s="193"/>
      <c r="L343" s="193"/>
      <c r="M343" s="193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3"/>
    </row>
    <row r="344" ht="15.75" customHeight="1">
      <c r="A344" s="193"/>
      <c r="B344" s="193"/>
      <c r="C344" s="193"/>
      <c r="D344" s="193"/>
      <c r="E344" s="193"/>
      <c r="F344" s="193"/>
      <c r="G344" s="193"/>
      <c r="H344" s="194"/>
      <c r="I344" s="193"/>
      <c r="J344" s="193"/>
      <c r="K344" s="193"/>
      <c r="L344" s="193"/>
      <c r="M344" s="193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3"/>
    </row>
    <row r="345" ht="15.75" customHeight="1">
      <c r="A345" s="193"/>
      <c r="B345" s="193"/>
      <c r="C345" s="193"/>
      <c r="D345" s="193"/>
      <c r="E345" s="193"/>
      <c r="F345" s="193"/>
      <c r="G345" s="193"/>
      <c r="H345" s="194"/>
      <c r="I345" s="193"/>
      <c r="J345" s="193"/>
      <c r="K345" s="193"/>
      <c r="L345" s="193"/>
      <c r="M345" s="193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3"/>
    </row>
    <row r="346" ht="15.75" customHeight="1">
      <c r="A346" s="193"/>
      <c r="B346" s="193"/>
      <c r="C346" s="193"/>
      <c r="D346" s="193"/>
      <c r="E346" s="193"/>
      <c r="F346" s="193"/>
      <c r="G346" s="193"/>
      <c r="H346" s="194"/>
      <c r="I346" s="193"/>
      <c r="J346" s="193"/>
      <c r="K346" s="193"/>
      <c r="L346" s="193"/>
      <c r="M346" s="193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3"/>
    </row>
    <row r="347" ht="15.75" customHeight="1">
      <c r="A347" s="193"/>
      <c r="B347" s="193"/>
      <c r="C347" s="193"/>
      <c r="D347" s="193"/>
      <c r="E347" s="193"/>
      <c r="F347" s="193"/>
      <c r="G347" s="193"/>
      <c r="H347" s="194"/>
      <c r="I347" s="193"/>
      <c r="J347" s="193"/>
      <c r="K347" s="193"/>
      <c r="L347" s="193"/>
      <c r="M347" s="193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3"/>
    </row>
    <row r="348" ht="15.75" customHeight="1">
      <c r="A348" s="193"/>
      <c r="B348" s="193"/>
      <c r="C348" s="193"/>
      <c r="D348" s="193"/>
      <c r="E348" s="193"/>
      <c r="F348" s="193"/>
      <c r="G348" s="193"/>
      <c r="H348" s="194"/>
      <c r="I348" s="193"/>
      <c r="J348" s="193"/>
      <c r="K348" s="193"/>
      <c r="L348" s="193"/>
      <c r="M348" s="193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3"/>
    </row>
    <row r="349" ht="15.75" customHeight="1">
      <c r="A349" s="193"/>
      <c r="B349" s="193"/>
      <c r="C349" s="193"/>
      <c r="D349" s="193"/>
      <c r="E349" s="193"/>
      <c r="F349" s="193"/>
      <c r="G349" s="193"/>
      <c r="H349" s="194"/>
      <c r="I349" s="193"/>
      <c r="J349" s="193"/>
      <c r="K349" s="193"/>
      <c r="L349" s="193"/>
      <c r="M349" s="193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3"/>
    </row>
    <row r="350" ht="15.75" customHeight="1">
      <c r="A350" s="193"/>
      <c r="B350" s="193"/>
      <c r="C350" s="193"/>
      <c r="D350" s="193"/>
      <c r="E350" s="193"/>
      <c r="F350" s="193"/>
      <c r="G350" s="193"/>
      <c r="H350" s="194"/>
      <c r="I350" s="193"/>
      <c r="J350" s="193"/>
      <c r="K350" s="193"/>
      <c r="L350" s="193"/>
      <c r="M350" s="193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3"/>
    </row>
    <row r="351" ht="15.75" customHeight="1">
      <c r="A351" s="193"/>
      <c r="B351" s="193"/>
      <c r="C351" s="193"/>
      <c r="D351" s="193"/>
      <c r="E351" s="193"/>
      <c r="F351" s="193"/>
      <c r="G351" s="193"/>
      <c r="H351" s="194"/>
      <c r="I351" s="193"/>
      <c r="J351" s="193"/>
      <c r="K351" s="193"/>
      <c r="L351" s="193"/>
      <c r="M351" s="193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3"/>
    </row>
    <row r="352" ht="15.75" customHeight="1">
      <c r="A352" s="193"/>
      <c r="B352" s="193"/>
      <c r="C352" s="193"/>
      <c r="D352" s="193"/>
      <c r="E352" s="193"/>
      <c r="F352" s="193"/>
      <c r="G352" s="193"/>
      <c r="H352" s="194"/>
      <c r="I352" s="193"/>
      <c r="J352" s="193"/>
      <c r="K352" s="193"/>
      <c r="L352" s="193"/>
      <c r="M352" s="193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3"/>
    </row>
    <row r="353" ht="15.75" customHeight="1">
      <c r="A353" s="193"/>
      <c r="B353" s="193"/>
      <c r="C353" s="193"/>
      <c r="D353" s="193"/>
      <c r="E353" s="193"/>
      <c r="F353" s="193"/>
      <c r="G353" s="193"/>
      <c r="H353" s="194"/>
      <c r="I353" s="193"/>
      <c r="J353" s="193"/>
      <c r="K353" s="193"/>
      <c r="L353" s="193"/>
      <c r="M353" s="193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3"/>
    </row>
    <row r="354" ht="15.75" customHeight="1">
      <c r="A354" s="193"/>
      <c r="B354" s="193"/>
      <c r="C354" s="193"/>
      <c r="D354" s="193"/>
      <c r="E354" s="193"/>
      <c r="F354" s="193"/>
      <c r="G354" s="193"/>
      <c r="H354" s="194"/>
      <c r="I354" s="193"/>
      <c r="J354" s="193"/>
      <c r="K354" s="193"/>
      <c r="L354" s="193"/>
      <c r="M354" s="193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3"/>
    </row>
    <row r="355" ht="15.75" customHeight="1">
      <c r="A355" s="193"/>
      <c r="B355" s="193"/>
      <c r="C355" s="193"/>
      <c r="D355" s="193"/>
      <c r="E355" s="193"/>
      <c r="F355" s="193"/>
      <c r="G355" s="193"/>
      <c r="H355" s="194"/>
      <c r="I355" s="193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</row>
    <row r="356" ht="15.75" customHeight="1">
      <c r="A356" s="193"/>
      <c r="B356" s="193"/>
      <c r="C356" s="193"/>
      <c r="D356" s="193"/>
      <c r="E356" s="193"/>
      <c r="F356" s="193"/>
      <c r="G356" s="193"/>
      <c r="H356" s="194"/>
      <c r="I356" s="193"/>
      <c r="J356" s="193"/>
      <c r="K356" s="193"/>
      <c r="L356" s="193"/>
      <c r="M356" s="193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3"/>
    </row>
    <row r="357" ht="15.75" customHeight="1">
      <c r="A357" s="193"/>
      <c r="B357" s="193"/>
      <c r="C357" s="193"/>
      <c r="D357" s="193"/>
      <c r="E357" s="193"/>
      <c r="F357" s="193"/>
      <c r="G357" s="193"/>
      <c r="H357" s="194"/>
      <c r="I357" s="193"/>
      <c r="J357" s="193"/>
      <c r="K357" s="193"/>
      <c r="L357" s="193"/>
      <c r="M357" s="193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3"/>
    </row>
    <row r="358" ht="15.75" customHeight="1">
      <c r="A358" s="193"/>
      <c r="B358" s="193"/>
      <c r="C358" s="193"/>
      <c r="D358" s="193"/>
      <c r="E358" s="193"/>
      <c r="F358" s="193"/>
      <c r="G358" s="193"/>
      <c r="H358" s="194"/>
      <c r="I358" s="193"/>
      <c r="J358" s="193"/>
      <c r="K358" s="193"/>
      <c r="L358" s="193"/>
      <c r="M358" s="193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3"/>
    </row>
    <row r="359" ht="15.75" customHeight="1">
      <c r="A359" s="193"/>
      <c r="B359" s="193"/>
      <c r="C359" s="193"/>
      <c r="D359" s="193"/>
      <c r="E359" s="193"/>
      <c r="F359" s="193"/>
      <c r="G359" s="193"/>
      <c r="H359" s="194"/>
      <c r="I359" s="193"/>
      <c r="J359" s="193"/>
      <c r="K359" s="193"/>
      <c r="L359" s="193"/>
      <c r="M359" s="193"/>
      <c r="N359" s="193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Y359" s="193"/>
      <c r="Z359" s="193"/>
    </row>
    <row r="360" ht="15.75" customHeight="1">
      <c r="A360" s="193"/>
      <c r="B360" s="193"/>
      <c r="C360" s="193"/>
      <c r="D360" s="193"/>
      <c r="E360" s="193"/>
      <c r="F360" s="193"/>
      <c r="G360" s="193"/>
      <c r="H360" s="194"/>
      <c r="I360" s="193"/>
      <c r="J360" s="193"/>
      <c r="K360" s="193"/>
      <c r="L360" s="193"/>
      <c r="M360" s="193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3"/>
    </row>
    <row r="361" ht="15.75" customHeight="1">
      <c r="A361" s="193"/>
      <c r="B361" s="193"/>
      <c r="C361" s="193"/>
      <c r="D361" s="193"/>
      <c r="E361" s="193"/>
      <c r="F361" s="193"/>
      <c r="G361" s="193"/>
      <c r="H361" s="194"/>
      <c r="I361" s="193"/>
      <c r="J361" s="193"/>
      <c r="K361" s="193"/>
      <c r="L361" s="193"/>
      <c r="M361" s="193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3"/>
    </row>
    <row r="362" ht="15.75" customHeight="1">
      <c r="A362" s="193"/>
      <c r="B362" s="193"/>
      <c r="C362" s="193"/>
      <c r="D362" s="193"/>
      <c r="E362" s="193"/>
      <c r="F362" s="193"/>
      <c r="G362" s="193"/>
      <c r="H362" s="194"/>
      <c r="I362" s="193"/>
      <c r="J362" s="193"/>
      <c r="K362" s="193"/>
      <c r="L362" s="193"/>
      <c r="M362" s="193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3"/>
    </row>
    <row r="363" ht="15.75" customHeight="1">
      <c r="A363" s="193"/>
      <c r="B363" s="193"/>
      <c r="C363" s="193"/>
      <c r="D363" s="193"/>
      <c r="E363" s="193"/>
      <c r="F363" s="193"/>
      <c r="G363" s="193"/>
      <c r="H363" s="194"/>
      <c r="I363" s="193"/>
      <c r="J363" s="193"/>
      <c r="K363" s="193"/>
      <c r="L363" s="193"/>
      <c r="M363" s="193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3"/>
    </row>
    <row r="364" ht="15.75" customHeight="1">
      <c r="A364" s="193"/>
      <c r="B364" s="193"/>
      <c r="C364" s="193"/>
      <c r="D364" s="193"/>
      <c r="E364" s="193"/>
      <c r="F364" s="193"/>
      <c r="G364" s="193"/>
      <c r="H364" s="194"/>
      <c r="I364" s="193"/>
      <c r="J364" s="193"/>
      <c r="K364" s="193"/>
      <c r="L364" s="193"/>
      <c r="M364" s="193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3"/>
    </row>
    <row r="365" ht="15.75" customHeight="1">
      <c r="A365" s="193"/>
      <c r="B365" s="193"/>
      <c r="C365" s="193"/>
      <c r="D365" s="193"/>
      <c r="E365" s="193"/>
      <c r="F365" s="193"/>
      <c r="G365" s="193"/>
      <c r="H365" s="194"/>
      <c r="I365" s="193"/>
      <c r="J365" s="193"/>
      <c r="K365" s="193"/>
      <c r="L365" s="193"/>
      <c r="M365" s="193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3"/>
    </row>
    <row r="366" ht="15.75" customHeight="1">
      <c r="A366" s="193"/>
      <c r="B366" s="193"/>
      <c r="C366" s="193"/>
      <c r="D366" s="193"/>
      <c r="E366" s="193"/>
      <c r="F366" s="193"/>
      <c r="G366" s="193"/>
      <c r="H366" s="194"/>
      <c r="I366" s="193"/>
      <c r="J366" s="193"/>
      <c r="K366" s="193"/>
      <c r="L366" s="193"/>
      <c r="M366" s="193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3"/>
    </row>
    <row r="367" ht="15.75" customHeight="1">
      <c r="A367" s="193"/>
      <c r="B367" s="193"/>
      <c r="C367" s="193"/>
      <c r="D367" s="193"/>
      <c r="E367" s="193"/>
      <c r="F367" s="193"/>
      <c r="G367" s="193"/>
      <c r="H367" s="194"/>
      <c r="I367" s="193"/>
      <c r="J367" s="193"/>
      <c r="K367" s="193"/>
      <c r="L367" s="193"/>
      <c r="M367" s="193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3"/>
    </row>
    <row r="368" ht="15.75" customHeight="1">
      <c r="A368" s="193"/>
      <c r="B368" s="193"/>
      <c r="C368" s="193"/>
      <c r="D368" s="193"/>
      <c r="E368" s="193"/>
      <c r="F368" s="193"/>
      <c r="G368" s="193"/>
      <c r="H368" s="194"/>
      <c r="I368" s="193"/>
      <c r="J368" s="193"/>
      <c r="K368" s="193"/>
      <c r="L368" s="193"/>
      <c r="M368" s="193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3"/>
    </row>
    <row r="369" ht="15.75" customHeight="1">
      <c r="A369" s="193"/>
      <c r="B369" s="193"/>
      <c r="C369" s="193"/>
      <c r="D369" s="193"/>
      <c r="E369" s="193"/>
      <c r="F369" s="193"/>
      <c r="G369" s="193"/>
      <c r="H369" s="194"/>
      <c r="I369" s="193"/>
      <c r="J369" s="193"/>
      <c r="K369" s="193"/>
      <c r="L369" s="193"/>
      <c r="M369" s="193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3"/>
    </row>
    <row r="370" ht="15.75" customHeight="1">
      <c r="A370" s="193"/>
      <c r="B370" s="193"/>
      <c r="C370" s="193"/>
      <c r="D370" s="193"/>
      <c r="E370" s="193"/>
      <c r="F370" s="193"/>
      <c r="G370" s="193"/>
      <c r="H370" s="194"/>
      <c r="I370" s="193"/>
      <c r="J370" s="193"/>
      <c r="K370" s="193"/>
      <c r="L370" s="193"/>
      <c r="M370" s="193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3"/>
    </row>
    <row r="371" ht="15.75" customHeight="1">
      <c r="A371" s="193"/>
      <c r="B371" s="193"/>
      <c r="C371" s="193"/>
      <c r="D371" s="193"/>
      <c r="E371" s="193"/>
      <c r="F371" s="193"/>
      <c r="G371" s="193"/>
      <c r="H371" s="194"/>
      <c r="I371" s="193"/>
      <c r="J371" s="193"/>
      <c r="K371" s="193"/>
      <c r="L371" s="193"/>
      <c r="M371" s="193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3"/>
    </row>
    <row r="372" ht="15.75" customHeight="1">
      <c r="A372" s="193"/>
      <c r="B372" s="193"/>
      <c r="C372" s="193"/>
      <c r="D372" s="193"/>
      <c r="E372" s="193"/>
      <c r="F372" s="193"/>
      <c r="G372" s="193"/>
      <c r="H372" s="194"/>
      <c r="I372" s="193"/>
      <c r="J372" s="193"/>
      <c r="K372" s="193"/>
      <c r="L372" s="193"/>
      <c r="M372" s="193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3"/>
    </row>
    <row r="373" ht="15.75" customHeight="1">
      <c r="A373" s="193"/>
      <c r="B373" s="193"/>
      <c r="C373" s="193"/>
      <c r="D373" s="193"/>
      <c r="E373" s="193"/>
      <c r="F373" s="193"/>
      <c r="G373" s="193"/>
      <c r="H373" s="194"/>
      <c r="I373" s="193"/>
      <c r="J373" s="193"/>
      <c r="K373" s="193"/>
      <c r="L373" s="193"/>
      <c r="M373" s="193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3"/>
    </row>
    <row r="374" ht="15.75" customHeight="1">
      <c r="A374" s="193"/>
      <c r="B374" s="193"/>
      <c r="C374" s="193"/>
      <c r="D374" s="193"/>
      <c r="E374" s="193"/>
      <c r="F374" s="193"/>
      <c r="G374" s="193"/>
      <c r="H374" s="194"/>
      <c r="I374" s="193"/>
      <c r="J374" s="193"/>
      <c r="K374" s="193"/>
      <c r="L374" s="193"/>
      <c r="M374" s="193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3"/>
    </row>
    <row r="375" ht="15.75" customHeight="1">
      <c r="A375" s="193"/>
      <c r="B375" s="193"/>
      <c r="C375" s="193"/>
      <c r="D375" s="193"/>
      <c r="E375" s="193"/>
      <c r="F375" s="193"/>
      <c r="G375" s="193"/>
      <c r="H375" s="194"/>
      <c r="I375" s="193"/>
      <c r="J375" s="193"/>
      <c r="K375" s="193"/>
      <c r="L375" s="193"/>
      <c r="M375" s="193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3"/>
    </row>
    <row r="376" ht="15.75" customHeight="1">
      <c r="A376" s="193"/>
      <c r="B376" s="193"/>
      <c r="C376" s="193"/>
      <c r="D376" s="193"/>
      <c r="E376" s="193"/>
      <c r="F376" s="193"/>
      <c r="G376" s="193"/>
      <c r="H376" s="194"/>
      <c r="I376" s="193"/>
      <c r="J376" s="193"/>
      <c r="K376" s="193"/>
      <c r="L376" s="193"/>
      <c r="M376" s="193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3"/>
    </row>
    <row r="377" ht="15.75" customHeight="1">
      <c r="A377" s="193"/>
      <c r="B377" s="193"/>
      <c r="C377" s="193"/>
      <c r="D377" s="193"/>
      <c r="E377" s="193"/>
      <c r="F377" s="193"/>
      <c r="G377" s="193"/>
      <c r="H377" s="194"/>
      <c r="I377" s="193"/>
      <c r="J377" s="193"/>
      <c r="K377" s="193"/>
      <c r="L377" s="193"/>
      <c r="M377" s="193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3"/>
    </row>
    <row r="378" ht="15.75" customHeight="1">
      <c r="A378" s="193"/>
      <c r="B378" s="193"/>
      <c r="C378" s="193"/>
      <c r="D378" s="193"/>
      <c r="E378" s="193"/>
      <c r="F378" s="193"/>
      <c r="G378" s="193"/>
      <c r="H378" s="194"/>
      <c r="I378" s="193"/>
      <c r="J378" s="193"/>
      <c r="K378" s="193"/>
      <c r="L378" s="193"/>
      <c r="M378" s="193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3"/>
    </row>
    <row r="379" ht="15.75" customHeight="1">
      <c r="A379" s="193"/>
      <c r="B379" s="193"/>
      <c r="C379" s="193"/>
      <c r="D379" s="193"/>
      <c r="E379" s="193"/>
      <c r="F379" s="193"/>
      <c r="G379" s="193"/>
      <c r="H379" s="194"/>
      <c r="I379" s="193"/>
      <c r="J379" s="193"/>
      <c r="K379" s="193"/>
      <c r="L379" s="193"/>
      <c r="M379" s="193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3"/>
    </row>
    <row r="380" ht="15.75" customHeight="1">
      <c r="A380" s="193"/>
      <c r="B380" s="193"/>
      <c r="C380" s="193"/>
      <c r="D380" s="193"/>
      <c r="E380" s="193"/>
      <c r="F380" s="193"/>
      <c r="G380" s="193"/>
      <c r="H380" s="194"/>
      <c r="I380" s="193"/>
      <c r="J380" s="193"/>
      <c r="K380" s="193"/>
      <c r="L380" s="193"/>
      <c r="M380" s="193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3"/>
    </row>
    <row r="381" ht="15.75" customHeight="1">
      <c r="A381" s="193"/>
      <c r="B381" s="193"/>
      <c r="C381" s="193"/>
      <c r="D381" s="193"/>
      <c r="E381" s="193"/>
      <c r="F381" s="193"/>
      <c r="G381" s="193"/>
      <c r="H381" s="194"/>
      <c r="I381" s="193"/>
      <c r="J381" s="193"/>
      <c r="K381" s="193"/>
      <c r="L381" s="193"/>
      <c r="M381" s="193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3"/>
    </row>
    <row r="382" ht="15.75" customHeight="1">
      <c r="A382" s="193"/>
      <c r="B382" s="193"/>
      <c r="C382" s="193"/>
      <c r="D382" s="193"/>
      <c r="E382" s="193"/>
      <c r="F382" s="193"/>
      <c r="G382" s="193"/>
      <c r="H382" s="194"/>
      <c r="I382" s="193"/>
      <c r="J382" s="193"/>
      <c r="K382" s="193"/>
      <c r="L382" s="193"/>
      <c r="M382" s="193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3"/>
    </row>
    <row r="383" ht="15.75" customHeight="1">
      <c r="A383" s="193"/>
      <c r="B383" s="193"/>
      <c r="C383" s="193"/>
      <c r="D383" s="193"/>
      <c r="E383" s="193"/>
      <c r="F383" s="193"/>
      <c r="G383" s="193"/>
      <c r="H383" s="194"/>
      <c r="I383" s="193"/>
      <c r="J383" s="193"/>
      <c r="K383" s="193"/>
      <c r="L383" s="193"/>
      <c r="M383" s="193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3"/>
    </row>
    <row r="384" ht="15.75" customHeight="1">
      <c r="A384" s="193"/>
      <c r="B384" s="193"/>
      <c r="C384" s="193"/>
      <c r="D384" s="193"/>
      <c r="E384" s="193"/>
      <c r="F384" s="193"/>
      <c r="G384" s="193"/>
      <c r="H384" s="194"/>
      <c r="I384" s="193"/>
      <c r="J384" s="193"/>
      <c r="K384" s="193"/>
      <c r="L384" s="193"/>
      <c r="M384" s="193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3"/>
    </row>
    <row r="385" ht="15.75" customHeight="1">
      <c r="A385" s="193"/>
      <c r="B385" s="193"/>
      <c r="C385" s="193"/>
      <c r="D385" s="193"/>
      <c r="E385" s="193"/>
      <c r="F385" s="193"/>
      <c r="G385" s="193"/>
      <c r="H385" s="194"/>
      <c r="I385" s="193"/>
      <c r="J385" s="193"/>
      <c r="K385" s="193"/>
      <c r="L385" s="193"/>
      <c r="M385" s="193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3"/>
    </row>
    <row r="386" ht="15.75" customHeight="1">
      <c r="A386" s="193"/>
      <c r="B386" s="193"/>
      <c r="C386" s="193"/>
      <c r="D386" s="193"/>
      <c r="E386" s="193"/>
      <c r="F386" s="193"/>
      <c r="G386" s="193"/>
      <c r="H386" s="194"/>
      <c r="I386" s="193"/>
      <c r="J386" s="193"/>
      <c r="K386" s="193"/>
      <c r="L386" s="193"/>
      <c r="M386" s="193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3"/>
    </row>
    <row r="387" ht="15.75" customHeight="1">
      <c r="A387" s="193"/>
      <c r="B387" s="193"/>
      <c r="C387" s="193"/>
      <c r="D387" s="193"/>
      <c r="E387" s="193"/>
      <c r="F387" s="193"/>
      <c r="G387" s="193"/>
      <c r="H387" s="194"/>
      <c r="I387" s="193"/>
      <c r="J387" s="193"/>
      <c r="K387" s="193"/>
      <c r="L387" s="193"/>
      <c r="M387" s="193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3"/>
    </row>
    <row r="388" ht="15.75" customHeight="1">
      <c r="A388" s="193"/>
      <c r="B388" s="193"/>
      <c r="C388" s="193"/>
      <c r="D388" s="193"/>
      <c r="E388" s="193"/>
      <c r="F388" s="193"/>
      <c r="G388" s="193"/>
      <c r="H388" s="194"/>
      <c r="I388" s="193"/>
      <c r="J388" s="193"/>
      <c r="K388" s="193"/>
      <c r="L388" s="193"/>
      <c r="M388" s="193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  <c r="Z388" s="193"/>
    </row>
    <row r="389" ht="15.75" customHeight="1">
      <c r="A389" s="193"/>
      <c r="B389" s="193"/>
      <c r="C389" s="193"/>
      <c r="D389" s="193"/>
      <c r="E389" s="193"/>
      <c r="F389" s="193"/>
      <c r="G389" s="193"/>
      <c r="H389" s="194"/>
      <c r="I389" s="193"/>
      <c r="J389" s="193"/>
      <c r="K389" s="193"/>
      <c r="L389" s="193"/>
      <c r="M389" s="193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3"/>
    </row>
    <row r="390" ht="15.75" customHeight="1">
      <c r="A390" s="193"/>
      <c r="B390" s="193"/>
      <c r="C390" s="193"/>
      <c r="D390" s="193"/>
      <c r="E390" s="193"/>
      <c r="F390" s="193"/>
      <c r="G390" s="193"/>
      <c r="H390" s="194"/>
      <c r="I390" s="193"/>
      <c r="J390" s="193"/>
      <c r="K390" s="193"/>
      <c r="L390" s="193"/>
      <c r="M390" s="193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3"/>
    </row>
    <row r="391" ht="15.75" customHeight="1">
      <c r="A391" s="193"/>
      <c r="B391" s="193"/>
      <c r="C391" s="193"/>
      <c r="D391" s="193"/>
      <c r="E391" s="193"/>
      <c r="F391" s="193"/>
      <c r="G391" s="193"/>
      <c r="H391" s="194"/>
      <c r="I391" s="193"/>
      <c r="J391" s="193"/>
      <c r="K391" s="193"/>
      <c r="L391" s="193"/>
      <c r="M391" s="193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3"/>
    </row>
    <row r="392" ht="15.75" customHeight="1">
      <c r="A392" s="193"/>
      <c r="B392" s="193"/>
      <c r="C392" s="193"/>
      <c r="D392" s="193"/>
      <c r="E392" s="193"/>
      <c r="F392" s="193"/>
      <c r="G392" s="193"/>
      <c r="H392" s="194"/>
      <c r="I392" s="193"/>
      <c r="J392" s="193"/>
      <c r="K392" s="193"/>
      <c r="L392" s="193"/>
      <c r="M392" s="193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3"/>
    </row>
    <row r="393" ht="15.75" customHeight="1">
      <c r="A393" s="193"/>
      <c r="B393" s="193"/>
      <c r="C393" s="193"/>
      <c r="D393" s="193"/>
      <c r="E393" s="193"/>
      <c r="F393" s="193"/>
      <c r="G393" s="193"/>
      <c r="H393" s="194"/>
      <c r="I393" s="193"/>
      <c r="J393" s="193"/>
      <c r="K393" s="193"/>
      <c r="L393" s="193"/>
      <c r="M393" s="193"/>
      <c r="N393" s="193"/>
      <c r="O393" s="193"/>
      <c r="P393" s="193"/>
      <c r="Q393" s="193"/>
      <c r="R393" s="193"/>
      <c r="S393" s="193"/>
      <c r="T393" s="193"/>
      <c r="U393" s="193"/>
      <c r="V393" s="193"/>
      <c r="W393" s="193"/>
      <c r="X393" s="193"/>
      <c r="Y393" s="193"/>
      <c r="Z393" s="193"/>
    </row>
    <row r="394" ht="15.75" customHeight="1">
      <c r="A394" s="193"/>
      <c r="B394" s="193"/>
      <c r="C394" s="193"/>
      <c r="D394" s="193"/>
      <c r="E394" s="193"/>
      <c r="F394" s="193"/>
      <c r="G394" s="193"/>
      <c r="H394" s="194"/>
      <c r="I394" s="193"/>
      <c r="J394" s="193"/>
      <c r="K394" s="193"/>
      <c r="L394" s="193"/>
      <c r="M394" s="193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3"/>
    </row>
    <row r="395" ht="15.75" customHeight="1">
      <c r="A395" s="193"/>
      <c r="B395" s="193"/>
      <c r="C395" s="193"/>
      <c r="D395" s="193"/>
      <c r="E395" s="193"/>
      <c r="F395" s="193"/>
      <c r="G395" s="193"/>
      <c r="H395" s="194"/>
      <c r="I395" s="193"/>
      <c r="J395" s="193"/>
      <c r="K395" s="193"/>
      <c r="L395" s="193"/>
      <c r="M395" s="193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3"/>
    </row>
    <row r="396" ht="15.75" customHeight="1">
      <c r="A396" s="193"/>
      <c r="B396" s="193"/>
      <c r="C396" s="193"/>
      <c r="D396" s="193"/>
      <c r="E396" s="193"/>
      <c r="F396" s="193"/>
      <c r="G396" s="193"/>
      <c r="H396" s="194"/>
      <c r="I396" s="193"/>
      <c r="J396" s="193"/>
      <c r="K396" s="193"/>
      <c r="L396" s="193"/>
      <c r="M396" s="193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3"/>
    </row>
    <row r="397" ht="15.75" customHeight="1">
      <c r="A397" s="193"/>
      <c r="B397" s="193"/>
      <c r="C397" s="193"/>
      <c r="D397" s="193"/>
      <c r="E397" s="193"/>
      <c r="F397" s="193"/>
      <c r="G397" s="193"/>
      <c r="H397" s="194"/>
      <c r="I397" s="193"/>
      <c r="J397" s="193"/>
      <c r="K397" s="193"/>
      <c r="L397" s="193"/>
      <c r="M397" s="193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3"/>
    </row>
    <row r="398" ht="15.75" customHeight="1">
      <c r="A398" s="193"/>
      <c r="B398" s="193"/>
      <c r="C398" s="193"/>
      <c r="D398" s="193"/>
      <c r="E398" s="193"/>
      <c r="F398" s="193"/>
      <c r="G398" s="193"/>
      <c r="H398" s="194"/>
      <c r="I398" s="193"/>
      <c r="J398" s="193"/>
      <c r="K398" s="193"/>
      <c r="L398" s="193"/>
      <c r="M398" s="193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3"/>
    </row>
    <row r="399" ht="15.75" customHeight="1">
      <c r="A399" s="193"/>
      <c r="B399" s="193"/>
      <c r="C399" s="193"/>
      <c r="D399" s="193"/>
      <c r="E399" s="193"/>
      <c r="F399" s="193"/>
      <c r="G399" s="193"/>
      <c r="H399" s="194"/>
      <c r="I399" s="193"/>
      <c r="J399" s="193"/>
      <c r="K399" s="193"/>
      <c r="L399" s="193"/>
      <c r="M399" s="193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3"/>
    </row>
    <row r="400" ht="15.75" customHeight="1">
      <c r="A400" s="193"/>
      <c r="B400" s="193"/>
      <c r="C400" s="193"/>
      <c r="D400" s="193"/>
      <c r="E400" s="193"/>
      <c r="F400" s="193"/>
      <c r="G400" s="193"/>
      <c r="H400" s="194"/>
      <c r="I400" s="193"/>
      <c r="J400" s="193"/>
      <c r="K400" s="193"/>
      <c r="L400" s="193"/>
      <c r="M400" s="193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3"/>
    </row>
    <row r="401" ht="15.75" customHeight="1">
      <c r="A401" s="193"/>
      <c r="B401" s="193"/>
      <c r="C401" s="193"/>
      <c r="D401" s="193"/>
      <c r="E401" s="193"/>
      <c r="F401" s="193"/>
      <c r="G401" s="193"/>
      <c r="H401" s="194"/>
      <c r="I401" s="193"/>
      <c r="J401" s="193"/>
      <c r="K401" s="193"/>
      <c r="L401" s="193"/>
      <c r="M401" s="193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3"/>
    </row>
    <row r="402" ht="15.75" customHeight="1">
      <c r="A402" s="193"/>
      <c r="B402" s="193"/>
      <c r="C402" s="193"/>
      <c r="D402" s="193"/>
      <c r="E402" s="193"/>
      <c r="F402" s="193"/>
      <c r="G402" s="193"/>
      <c r="H402" s="194"/>
      <c r="I402" s="193"/>
      <c r="J402" s="193"/>
      <c r="K402" s="193"/>
      <c r="L402" s="193"/>
      <c r="M402" s="193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3"/>
    </row>
    <row r="403" ht="15.75" customHeight="1">
      <c r="A403" s="193"/>
      <c r="B403" s="193"/>
      <c r="C403" s="193"/>
      <c r="D403" s="193"/>
      <c r="E403" s="193"/>
      <c r="F403" s="193"/>
      <c r="G403" s="193"/>
      <c r="H403" s="194"/>
      <c r="I403" s="193"/>
      <c r="J403" s="193"/>
      <c r="K403" s="193"/>
      <c r="L403" s="193"/>
      <c r="M403" s="193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3"/>
    </row>
    <row r="404" ht="15.75" customHeight="1">
      <c r="A404" s="193"/>
      <c r="B404" s="193"/>
      <c r="C404" s="193"/>
      <c r="D404" s="193"/>
      <c r="E404" s="193"/>
      <c r="F404" s="193"/>
      <c r="G404" s="193"/>
      <c r="H404" s="194"/>
      <c r="I404" s="193"/>
      <c r="J404" s="193"/>
      <c r="K404" s="193"/>
      <c r="L404" s="193"/>
      <c r="M404" s="193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3"/>
    </row>
    <row r="405" ht="15.75" customHeight="1">
      <c r="A405" s="193"/>
      <c r="B405" s="193"/>
      <c r="C405" s="193"/>
      <c r="D405" s="193"/>
      <c r="E405" s="193"/>
      <c r="F405" s="193"/>
      <c r="G405" s="193"/>
      <c r="H405" s="194"/>
      <c r="I405" s="193"/>
      <c r="J405" s="193"/>
      <c r="K405" s="193"/>
      <c r="L405" s="193"/>
      <c r="M405" s="193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3"/>
    </row>
    <row r="406" ht="15.75" customHeight="1">
      <c r="A406" s="193"/>
      <c r="B406" s="193"/>
      <c r="C406" s="193"/>
      <c r="D406" s="193"/>
      <c r="E406" s="193"/>
      <c r="F406" s="193"/>
      <c r="G406" s="193"/>
      <c r="H406" s="194"/>
      <c r="I406" s="193"/>
      <c r="J406" s="193"/>
      <c r="K406" s="193"/>
      <c r="L406" s="193"/>
      <c r="M406" s="193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3"/>
    </row>
    <row r="407" ht="15.75" customHeight="1">
      <c r="A407" s="193"/>
      <c r="B407" s="193"/>
      <c r="C407" s="193"/>
      <c r="D407" s="193"/>
      <c r="E407" s="193"/>
      <c r="F407" s="193"/>
      <c r="G407" s="193"/>
      <c r="H407" s="194"/>
      <c r="I407" s="193"/>
      <c r="J407" s="193"/>
      <c r="K407" s="193"/>
      <c r="L407" s="193"/>
      <c r="M407" s="193"/>
      <c r="N407" s="193"/>
      <c r="O407" s="193"/>
      <c r="P407" s="193"/>
      <c r="Q407" s="193"/>
      <c r="R407" s="193"/>
      <c r="S407" s="193"/>
      <c r="T407" s="193"/>
      <c r="U407" s="193"/>
      <c r="V407" s="193"/>
      <c r="W407" s="193"/>
      <c r="X407" s="193"/>
      <c r="Y407" s="193"/>
      <c r="Z407" s="193"/>
    </row>
    <row r="408" ht="15.75" customHeight="1">
      <c r="A408" s="193"/>
      <c r="B408" s="193"/>
      <c r="C408" s="193"/>
      <c r="D408" s="193"/>
      <c r="E408" s="193"/>
      <c r="F408" s="193"/>
      <c r="G408" s="193"/>
      <c r="H408" s="194"/>
      <c r="I408" s="193"/>
      <c r="J408" s="193"/>
      <c r="K408" s="193"/>
      <c r="L408" s="193"/>
      <c r="M408" s="193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3"/>
    </row>
    <row r="409" ht="15.75" customHeight="1">
      <c r="A409" s="193"/>
      <c r="B409" s="193"/>
      <c r="C409" s="193"/>
      <c r="D409" s="193"/>
      <c r="E409" s="193"/>
      <c r="F409" s="193"/>
      <c r="G409" s="193"/>
      <c r="H409" s="194"/>
      <c r="I409" s="193"/>
      <c r="J409" s="193"/>
      <c r="K409" s="193"/>
      <c r="L409" s="193"/>
      <c r="M409" s="193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3"/>
    </row>
    <row r="410" ht="15.75" customHeight="1">
      <c r="A410" s="193"/>
      <c r="B410" s="193"/>
      <c r="C410" s="193"/>
      <c r="D410" s="193"/>
      <c r="E410" s="193"/>
      <c r="F410" s="193"/>
      <c r="G410" s="193"/>
      <c r="H410" s="194"/>
      <c r="I410" s="193"/>
      <c r="J410" s="193"/>
      <c r="K410" s="193"/>
      <c r="L410" s="193"/>
      <c r="M410" s="193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3"/>
    </row>
    <row r="411" ht="15.75" customHeight="1">
      <c r="A411" s="193"/>
      <c r="B411" s="193"/>
      <c r="C411" s="193"/>
      <c r="D411" s="193"/>
      <c r="E411" s="193"/>
      <c r="F411" s="193"/>
      <c r="G411" s="193"/>
      <c r="H411" s="194"/>
      <c r="I411" s="193"/>
      <c r="J411" s="193"/>
      <c r="K411" s="193"/>
      <c r="L411" s="193"/>
      <c r="M411" s="193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3"/>
    </row>
    <row r="412" ht="15.75" customHeight="1">
      <c r="A412" s="193"/>
      <c r="B412" s="193"/>
      <c r="C412" s="193"/>
      <c r="D412" s="193"/>
      <c r="E412" s="193"/>
      <c r="F412" s="193"/>
      <c r="G412" s="193"/>
      <c r="H412" s="194"/>
      <c r="I412" s="193"/>
      <c r="J412" s="193"/>
      <c r="K412" s="193"/>
      <c r="L412" s="193"/>
      <c r="M412" s="193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3"/>
    </row>
    <row r="413" ht="15.75" customHeight="1">
      <c r="A413" s="193"/>
      <c r="B413" s="193"/>
      <c r="C413" s="193"/>
      <c r="D413" s="193"/>
      <c r="E413" s="193"/>
      <c r="F413" s="193"/>
      <c r="G413" s="193"/>
      <c r="H413" s="194"/>
      <c r="I413" s="193"/>
      <c r="J413" s="193"/>
      <c r="K413" s="193"/>
      <c r="L413" s="193"/>
      <c r="M413" s="193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3"/>
    </row>
    <row r="414" ht="15.75" customHeight="1">
      <c r="A414" s="193"/>
      <c r="B414" s="193"/>
      <c r="C414" s="193"/>
      <c r="D414" s="193"/>
      <c r="E414" s="193"/>
      <c r="F414" s="193"/>
      <c r="G414" s="193"/>
      <c r="H414" s="194"/>
      <c r="I414" s="193"/>
      <c r="J414" s="193"/>
      <c r="K414" s="193"/>
      <c r="L414" s="193"/>
      <c r="M414" s="193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3"/>
    </row>
    <row r="415" ht="15.75" customHeight="1">
      <c r="A415" s="193"/>
      <c r="B415" s="193"/>
      <c r="C415" s="193"/>
      <c r="D415" s="193"/>
      <c r="E415" s="193"/>
      <c r="F415" s="193"/>
      <c r="G415" s="193"/>
      <c r="H415" s="194"/>
      <c r="I415" s="193"/>
      <c r="J415" s="193"/>
      <c r="K415" s="193"/>
      <c r="L415" s="193"/>
      <c r="M415" s="193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3"/>
    </row>
    <row r="416" ht="15.75" customHeight="1">
      <c r="A416" s="193"/>
      <c r="B416" s="193"/>
      <c r="C416" s="193"/>
      <c r="D416" s="193"/>
      <c r="E416" s="193"/>
      <c r="F416" s="193"/>
      <c r="G416" s="193"/>
      <c r="H416" s="194"/>
      <c r="I416" s="193"/>
      <c r="J416" s="193"/>
      <c r="K416" s="193"/>
      <c r="L416" s="193"/>
      <c r="M416" s="193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3"/>
    </row>
    <row r="417" ht="15.75" customHeight="1">
      <c r="A417" s="193"/>
      <c r="B417" s="193"/>
      <c r="C417" s="193"/>
      <c r="D417" s="193"/>
      <c r="E417" s="193"/>
      <c r="F417" s="193"/>
      <c r="G417" s="193"/>
      <c r="H417" s="194"/>
      <c r="I417" s="193"/>
      <c r="J417" s="193"/>
      <c r="K417" s="193"/>
      <c r="L417" s="193"/>
      <c r="M417" s="193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3"/>
    </row>
    <row r="418" ht="15.75" customHeight="1">
      <c r="A418" s="193"/>
      <c r="B418" s="193"/>
      <c r="C418" s="193"/>
      <c r="D418" s="193"/>
      <c r="E418" s="193"/>
      <c r="F418" s="193"/>
      <c r="G418" s="193"/>
      <c r="H418" s="194"/>
      <c r="I418" s="193"/>
      <c r="J418" s="193"/>
      <c r="K418" s="193"/>
      <c r="L418" s="193"/>
      <c r="M418" s="193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3"/>
    </row>
    <row r="419" ht="15.75" customHeight="1">
      <c r="A419" s="193"/>
      <c r="B419" s="193"/>
      <c r="C419" s="193"/>
      <c r="D419" s="193"/>
      <c r="E419" s="193"/>
      <c r="F419" s="193"/>
      <c r="G419" s="193"/>
      <c r="H419" s="194"/>
      <c r="I419" s="193"/>
      <c r="J419" s="193"/>
      <c r="K419" s="193"/>
      <c r="L419" s="193"/>
      <c r="M419" s="193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3"/>
    </row>
    <row r="420" ht="15.75" customHeight="1">
      <c r="A420" s="193"/>
      <c r="B420" s="193"/>
      <c r="C420" s="193"/>
      <c r="D420" s="193"/>
      <c r="E420" s="193"/>
      <c r="F420" s="193"/>
      <c r="G420" s="193"/>
      <c r="H420" s="194"/>
      <c r="I420" s="193"/>
      <c r="J420" s="193"/>
      <c r="K420" s="193"/>
      <c r="L420" s="193"/>
      <c r="M420" s="193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3"/>
    </row>
    <row r="421" ht="15.75" customHeight="1">
      <c r="A421" s="193"/>
      <c r="B421" s="193"/>
      <c r="C421" s="193"/>
      <c r="D421" s="193"/>
      <c r="E421" s="193"/>
      <c r="F421" s="193"/>
      <c r="G421" s="193"/>
      <c r="H421" s="194"/>
      <c r="I421" s="193"/>
      <c r="J421" s="193"/>
      <c r="K421" s="193"/>
      <c r="L421" s="193"/>
      <c r="M421" s="193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3"/>
    </row>
    <row r="422" ht="15.75" customHeight="1">
      <c r="A422" s="193"/>
      <c r="B422" s="193"/>
      <c r="C422" s="193"/>
      <c r="D422" s="193"/>
      <c r="E422" s="193"/>
      <c r="F422" s="193"/>
      <c r="G422" s="193"/>
      <c r="H422" s="194"/>
      <c r="I422" s="193"/>
      <c r="J422" s="193"/>
      <c r="K422" s="193"/>
      <c r="L422" s="193"/>
      <c r="M422" s="193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3"/>
    </row>
    <row r="423" ht="15.75" customHeight="1">
      <c r="A423" s="193"/>
      <c r="B423" s="193"/>
      <c r="C423" s="193"/>
      <c r="D423" s="193"/>
      <c r="E423" s="193"/>
      <c r="F423" s="193"/>
      <c r="G423" s="193"/>
      <c r="H423" s="194"/>
      <c r="I423" s="193"/>
      <c r="J423" s="193"/>
      <c r="K423" s="193"/>
      <c r="L423" s="193"/>
      <c r="M423" s="193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3"/>
    </row>
    <row r="424" ht="15.75" customHeight="1">
      <c r="A424" s="193"/>
      <c r="B424" s="193"/>
      <c r="C424" s="193"/>
      <c r="D424" s="193"/>
      <c r="E424" s="193"/>
      <c r="F424" s="193"/>
      <c r="G424" s="193"/>
      <c r="H424" s="194"/>
      <c r="I424" s="193"/>
      <c r="J424" s="193"/>
      <c r="K424" s="193"/>
      <c r="L424" s="193"/>
      <c r="M424" s="193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3"/>
    </row>
    <row r="425" ht="15.75" customHeight="1">
      <c r="A425" s="193"/>
      <c r="B425" s="193"/>
      <c r="C425" s="193"/>
      <c r="D425" s="193"/>
      <c r="E425" s="193"/>
      <c r="F425" s="193"/>
      <c r="G425" s="193"/>
      <c r="H425" s="194"/>
      <c r="I425" s="193"/>
      <c r="J425" s="193"/>
      <c r="K425" s="193"/>
      <c r="L425" s="193"/>
      <c r="M425" s="193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3"/>
    </row>
    <row r="426" ht="15.75" customHeight="1">
      <c r="A426" s="193"/>
      <c r="B426" s="193"/>
      <c r="C426" s="193"/>
      <c r="D426" s="193"/>
      <c r="E426" s="193"/>
      <c r="F426" s="193"/>
      <c r="G426" s="193"/>
      <c r="H426" s="194"/>
      <c r="I426" s="193"/>
      <c r="J426" s="193"/>
      <c r="K426" s="193"/>
      <c r="L426" s="193"/>
      <c r="M426" s="193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3"/>
    </row>
    <row r="427" ht="15.75" customHeight="1">
      <c r="A427" s="193"/>
      <c r="B427" s="193"/>
      <c r="C427" s="193"/>
      <c r="D427" s="193"/>
      <c r="E427" s="193"/>
      <c r="F427" s="193"/>
      <c r="G427" s="193"/>
      <c r="H427" s="194"/>
      <c r="I427" s="193"/>
      <c r="J427" s="193"/>
      <c r="K427" s="193"/>
      <c r="L427" s="193"/>
      <c r="M427" s="193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3"/>
    </row>
    <row r="428" ht="15.75" customHeight="1">
      <c r="A428" s="193"/>
      <c r="B428" s="193"/>
      <c r="C428" s="193"/>
      <c r="D428" s="193"/>
      <c r="E428" s="193"/>
      <c r="F428" s="193"/>
      <c r="G428" s="193"/>
      <c r="H428" s="194"/>
      <c r="I428" s="193"/>
      <c r="J428" s="193"/>
      <c r="K428" s="193"/>
      <c r="L428" s="193"/>
      <c r="M428" s="193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3"/>
    </row>
    <row r="429" ht="15.75" customHeight="1">
      <c r="A429" s="193"/>
      <c r="B429" s="193"/>
      <c r="C429" s="193"/>
      <c r="D429" s="193"/>
      <c r="E429" s="193"/>
      <c r="F429" s="193"/>
      <c r="G429" s="193"/>
      <c r="H429" s="194"/>
      <c r="I429" s="193"/>
      <c r="J429" s="193"/>
      <c r="K429" s="193"/>
      <c r="L429" s="193"/>
      <c r="M429" s="193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3"/>
    </row>
    <row r="430" ht="15.75" customHeight="1">
      <c r="A430" s="193"/>
      <c r="B430" s="193"/>
      <c r="C430" s="193"/>
      <c r="D430" s="193"/>
      <c r="E430" s="193"/>
      <c r="F430" s="193"/>
      <c r="G430" s="193"/>
      <c r="H430" s="194"/>
      <c r="I430" s="193"/>
      <c r="J430" s="193"/>
      <c r="K430" s="193"/>
      <c r="L430" s="193"/>
      <c r="M430" s="193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3"/>
    </row>
    <row r="431" ht="15.75" customHeight="1">
      <c r="A431" s="193"/>
      <c r="B431" s="193"/>
      <c r="C431" s="193"/>
      <c r="D431" s="193"/>
      <c r="E431" s="193"/>
      <c r="F431" s="193"/>
      <c r="G431" s="193"/>
      <c r="H431" s="194"/>
      <c r="I431" s="193"/>
      <c r="J431" s="193"/>
      <c r="K431" s="193"/>
      <c r="L431" s="193"/>
      <c r="M431" s="193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3"/>
    </row>
    <row r="432" ht="15.75" customHeight="1">
      <c r="A432" s="193"/>
      <c r="B432" s="193"/>
      <c r="C432" s="193"/>
      <c r="D432" s="193"/>
      <c r="E432" s="193"/>
      <c r="F432" s="193"/>
      <c r="G432" s="193"/>
      <c r="H432" s="194"/>
      <c r="I432" s="193"/>
      <c r="J432" s="193"/>
      <c r="K432" s="193"/>
      <c r="L432" s="193"/>
      <c r="M432" s="193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3"/>
    </row>
    <row r="433" ht="15.75" customHeight="1">
      <c r="A433" s="193"/>
      <c r="B433" s="193"/>
      <c r="C433" s="193"/>
      <c r="D433" s="193"/>
      <c r="E433" s="193"/>
      <c r="F433" s="193"/>
      <c r="G433" s="193"/>
      <c r="H433" s="194"/>
      <c r="I433" s="193"/>
      <c r="J433" s="193"/>
      <c r="K433" s="193"/>
      <c r="L433" s="193"/>
      <c r="M433" s="193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3"/>
    </row>
    <row r="434" ht="15.75" customHeight="1">
      <c r="A434" s="193"/>
      <c r="B434" s="193"/>
      <c r="C434" s="193"/>
      <c r="D434" s="193"/>
      <c r="E434" s="193"/>
      <c r="F434" s="193"/>
      <c r="G434" s="193"/>
      <c r="H434" s="194"/>
      <c r="I434" s="193"/>
      <c r="J434" s="193"/>
      <c r="K434" s="193"/>
      <c r="L434" s="193"/>
      <c r="M434" s="193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3"/>
    </row>
    <row r="435" ht="15.75" customHeight="1">
      <c r="A435" s="193"/>
      <c r="B435" s="193"/>
      <c r="C435" s="193"/>
      <c r="D435" s="193"/>
      <c r="E435" s="193"/>
      <c r="F435" s="193"/>
      <c r="G435" s="193"/>
      <c r="H435" s="194"/>
      <c r="I435" s="193"/>
      <c r="J435" s="193"/>
      <c r="K435" s="193"/>
      <c r="L435" s="193"/>
      <c r="M435" s="193"/>
      <c r="N435" s="193"/>
      <c r="O435" s="193"/>
      <c r="P435" s="193"/>
      <c r="Q435" s="193"/>
      <c r="R435" s="193"/>
      <c r="S435" s="193"/>
      <c r="T435" s="193"/>
      <c r="U435" s="193"/>
      <c r="V435" s="193"/>
      <c r="W435" s="193"/>
      <c r="X435" s="193"/>
      <c r="Y435" s="193"/>
      <c r="Z435" s="193"/>
    </row>
    <row r="436" ht="15.75" customHeight="1">
      <c r="A436" s="193"/>
      <c r="B436" s="193"/>
      <c r="C436" s="193"/>
      <c r="D436" s="193"/>
      <c r="E436" s="193"/>
      <c r="F436" s="193"/>
      <c r="G436" s="193"/>
      <c r="H436" s="194"/>
      <c r="I436" s="193"/>
      <c r="J436" s="193"/>
      <c r="K436" s="193"/>
      <c r="L436" s="193"/>
      <c r="M436" s="193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3"/>
    </row>
    <row r="437" ht="15.75" customHeight="1">
      <c r="A437" s="193"/>
      <c r="B437" s="193"/>
      <c r="C437" s="193"/>
      <c r="D437" s="193"/>
      <c r="E437" s="193"/>
      <c r="F437" s="193"/>
      <c r="G437" s="193"/>
      <c r="H437" s="194"/>
      <c r="I437" s="193"/>
      <c r="J437" s="193"/>
      <c r="K437" s="193"/>
      <c r="L437" s="193"/>
      <c r="M437" s="193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3"/>
    </row>
    <row r="438" ht="15.75" customHeight="1">
      <c r="A438" s="193"/>
      <c r="B438" s="193"/>
      <c r="C438" s="193"/>
      <c r="D438" s="193"/>
      <c r="E438" s="193"/>
      <c r="F438" s="193"/>
      <c r="G438" s="193"/>
      <c r="H438" s="194"/>
      <c r="I438" s="193"/>
      <c r="J438" s="193"/>
      <c r="K438" s="193"/>
      <c r="L438" s="193"/>
      <c r="M438" s="193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3"/>
    </row>
    <row r="439" ht="15.75" customHeight="1">
      <c r="A439" s="193"/>
      <c r="B439" s="193"/>
      <c r="C439" s="193"/>
      <c r="D439" s="193"/>
      <c r="E439" s="193"/>
      <c r="F439" s="193"/>
      <c r="G439" s="193"/>
      <c r="H439" s="194"/>
      <c r="I439" s="193"/>
      <c r="J439" s="193"/>
      <c r="K439" s="193"/>
      <c r="L439" s="193"/>
      <c r="M439" s="193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3"/>
    </row>
    <row r="440" ht="15.75" customHeight="1">
      <c r="A440" s="193"/>
      <c r="B440" s="193"/>
      <c r="C440" s="193"/>
      <c r="D440" s="193"/>
      <c r="E440" s="193"/>
      <c r="F440" s="193"/>
      <c r="G440" s="193"/>
      <c r="H440" s="194"/>
      <c r="I440" s="193"/>
      <c r="J440" s="193"/>
      <c r="K440" s="193"/>
      <c r="L440" s="193"/>
      <c r="M440" s="193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3"/>
    </row>
    <row r="441" ht="15.75" customHeight="1">
      <c r="A441" s="193"/>
      <c r="B441" s="193"/>
      <c r="C441" s="193"/>
      <c r="D441" s="193"/>
      <c r="E441" s="193"/>
      <c r="F441" s="193"/>
      <c r="G441" s="193"/>
      <c r="H441" s="194"/>
      <c r="I441" s="193"/>
      <c r="J441" s="193"/>
      <c r="K441" s="193"/>
      <c r="L441" s="193"/>
      <c r="M441" s="193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3"/>
    </row>
    <row r="442" ht="15.75" customHeight="1">
      <c r="A442" s="193"/>
      <c r="B442" s="193"/>
      <c r="C442" s="193"/>
      <c r="D442" s="193"/>
      <c r="E442" s="193"/>
      <c r="F442" s="193"/>
      <c r="G442" s="193"/>
      <c r="H442" s="194"/>
      <c r="I442" s="193"/>
      <c r="J442" s="193"/>
      <c r="K442" s="193"/>
      <c r="L442" s="193"/>
      <c r="M442" s="193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3"/>
    </row>
    <row r="443" ht="15.75" customHeight="1">
      <c r="A443" s="193"/>
      <c r="B443" s="193"/>
      <c r="C443" s="193"/>
      <c r="D443" s="193"/>
      <c r="E443" s="193"/>
      <c r="F443" s="193"/>
      <c r="G443" s="193"/>
      <c r="H443" s="194"/>
      <c r="I443" s="193"/>
      <c r="J443" s="193"/>
      <c r="K443" s="193"/>
      <c r="L443" s="193"/>
      <c r="M443" s="193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3"/>
    </row>
    <row r="444" ht="15.75" customHeight="1">
      <c r="A444" s="193"/>
      <c r="B444" s="193"/>
      <c r="C444" s="193"/>
      <c r="D444" s="193"/>
      <c r="E444" s="193"/>
      <c r="F444" s="193"/>
      <c r="G444" s="193"/>
      <c r="H444" s="194"/>
      <c r="I444" s="193"/>
      <c r="J444" s="193"/>
      <c r="K444" s="193"/>
      <c r="L444" s="193"/>
      <c r="M444" s="193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3"/>
    </row>
    <row r="445" ht="15.75" customHeight="1">
      <c r="A445" s="193"/>
      <c r="B445" s="193"/>
      <c r="C445" s="193"/>
      <c r="D445" s="193"/>
      <c r="E445" s="193"/>
      <c r="F445" s="193"/>
      <c r="G445" s="193"/>
      <c r="H445" s="194"/>
      <c r="I445" s="193"/>
      <c r="J445" s="193"/>
      <c r="K445" s="193"/>
      <c r="L445" s="193"/>
      <c r="M445" s="193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3"/>
    </row>
    <row r="446" ht="15.75" customHeight="1">
      <c r="A446" s="193"/>
      <c r="B446" s="193"/>
      <c r="C446" s="193"/>
      <c r="D446" s="193"/>
      <c r="E446" s="193"/>
      <c r="F446" s="193"/>
      <c r="G446" s="193"/>
      <c r="H446" s="194"/>
      <c r="I446" s="193"/>
      <c r="J446" s="193"/>
      <c r="K446" s="193"/>
      <c r="L446" s="193"/>
      <c r="M446" s="193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3"/>
    </row>
    <row r="447" ht="15.75" customHeight="1">
      <c r="A447" s="193"/>
      <c r="B447" s="193"/>
      <c r="C447" s="193"/>
      <c r="D447" s="193"/>
      <c r="E447" s="193"/>
      <c r="F447" s="193"/>
      <c r="G447" s="193"/>
      <c r="H447" s="194"/>
      <c r="I447" s="193"/>
      <c r="J447" s="193"/>
      <c r="K447" s="193"/>
      <c r="L447" s="193"/>
      <c r="M447" s="193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3"/>
    </row>
    <row r="448" ht="15.75" customHeight="1">
      <c r="A448" s="193"/>
      <c r="B448" s="193"/>
      <c r="C448" s="193"/>
      <c r="D448" s="193"/>
      <c r="E448" s="193"/>
      <c r="F448" s="193"/>
      <c r="G448" s="193"/>
      <c r="H448" s="194"/>
      <c r="I448" s="193"/>
      <c r="J448" s="193"/>
      <c r="K448" s="193"/>
      <c r="L448" s="193"/>
      <c r="M448" s="193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3"/>
    </row>
    <row r="449" ht="15.75" customHeight="1">
      <c r="A449" s="193"/>
      <c r="B449" s="193"/>
      <c r="C449" s="193"/>
      <c r="D449" s="193"/>
      <c r="E449" s="193"/>
      <c r="F449" s="193"/>
      <c r="G449" s="193"/>
      <c r="H449" s="194"/>
      <c r="I449" s="193"/>
      <c r="J449" s="193"/>
      <c r="K449" s="193"/>
      <c r="L449" s="193"/>
      <c r="M449" s="193"/>
      <c r="N449" s="193"/>
      <c r="O449" s="193"/>
      <c r="P449" s="193"/>
      <c r="Q449" s="193"/>
      <c r="R449" s="193"/>
      <c r="S449" s="193"/>
      <c r="T449" s="193"/>
      <c r="U449" s="193"/>
      <c r="V449" s="193"/>
      <c r="W449" s="193"/>
      <c r="X449" s="193"/>
      <c r="Y449" s="193"/>
      <c r="Z449" s="193"/>
    </row>
    <row r="450" ht="15.75" customHeight="1">
      <c r="A450" s="193"/>
      <c r="B450" s="193"/>
      <c r="C450" s="193"/>
      <c r="D450" s="193"/>
      <c r="E450" s="193"/>
      <c r="F450" s="193"/>
      <c r="G450" s="193"/>
      <c r="H450" s="194"/>
      <c r="I450" s="193"/>
      <c r="J450" s="193"/>
      <c r="K450" s="193"/>
      <c r="L450" s="193"/>
      <c r="M450" s="193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3"/>
    </row>
    <row r="451" ht="15.75" customHeight="1">
      <c r="A451" s="193"/>
      <c r="B451" s="193"/>
      <c r="C451" s="193"/>
      <c r="D451" s="193"/>
      <c r="E451" s="193"/>
      <c r="F451" s="193"/>
      <c r="G451" s="193"/>
      <c r="H451" s="194"/>
      <c r="I451" s="193"/>
      <c r="J451" s="193"/>
      <c r="K451" s="193"/>
      <c r="L451" s="193"/>
      <c r="M451" s="193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3"/>
    </row>
    <row r="452" ht="15.75" customHeight="1">
      <c r="A452" s="193"/>
      <c r="B452" s="193"/>
      <c r="C452" s="193"/>
      <c r="D452" s="193"/>
      <c r="E452" s="193"/>
      <c r="F452" s="193"/>
      <c r="G452" s="193"/>
      <c r="H452" s="194"/>
      <c r="I452" s="193"/>
      <c r="J452" s="193"/>
      <c r="K452" s="193"/>
      <c r="L452" s="193"/>
      <c r="M452" s="193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3"/>
    </row>
    <row r="453" ht="15.75" customHeight="1">
      <c r="A453" s="193"/>
      <c r="B453" s="193"/>
      <c r="C453" s="193"/>
      <c r="D453" s="193"/>
      <c r="E453" s="193"/>
      <c r="F453" s="193"/>
      <c r="G453" s="193"/>
      <c r="H453" s="194"/>
      <c r="I453" s="193"/>
      <c r="J453" s="193"/>
      <c r="K453" s="193"/>
      <c r="L453" s="193"/>
      <c r="M453" s="193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3"/>
    </row>
    <row r="454" ht="15.75" customHeight="1">
      <c r="A454" s="193"/>
      <c r="B454" s="193"/>
      <c r="C454" s="193"/>
      <c r="D454" s="193"/>
      <c r="E454" s="193"/>
      <c r="F454" s="193"/>
      <c r="G454" s="193"/>
      <c r="H454" s="194"/>
      <c r="I454" s="193"/>
      <c r="J454" s="193"/>
      <c r="K454" s="193"/>
      <c r="L454" s="193"/>
      <c r="M454" s="193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3"/>
    </row>
    <row r="455" ht="15.75" customHeight="1">
      <c r="A455" s="193"/>
      <c r="B455" s="193"/>
      <c r="C455" s="193"/>
      <c r="D455" s="193"/>
      <c r="E455" s="193"/>
      <c r="F455" s="193"/>
      <c r="G455" s="193"/>
      <c r="H455" s="194"/>
      <c r="I455" s="193"/>
      <c r="J455" s="193"/>
      <c r="K455" s="193"/>
      <c r="L455" s="193"/>
      <c r="M455" s="193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3"/>
    </row>
    <row r="456" ht="15.75" customHeight="1">
      <c r="A456" s="193"/>
      <c r="B456" s="193"/>
      <c r="C456" s="193"/>
      <c r="D456" s="193"/>
      <c r="E456" s="193"/>
      <c r="F456" s="193"/>
      <c r="G456" s="193"/>
      <c r="H456" s="194"/>
      <c r="I456" s="193"/>
      <c r="J456" s="193"/>
      <c r="K456" s="193"/>
      <c r="L456" s="193"/>
      <c r="M456" s="193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3"/>
    </row>
    <row r="457" ht="15.75" customHeight="1">
      <c r="A457" s="193"/>
      <c r="B457" s="193"/>
      <c r="C457" s="193"/>
      <c r="D457" s="193"/>
      <c r="E457" s="193"/>
      <c r="F457" s="193"/>
      <c r="G457" s="193"/>
      <c r="H457" s="194"/>
      <c r="I457" s="193"/>
      <c r="J457" s="193"/>
      <c r="K457" s="193"/>
      <c r="L457" s="193"/>
      <c r="M457" s="193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3"/>
    </row>
    <row r="458" ht="15.75" customHeight="1">
      <c r="A458" s="193"/>
      <c r="B458" s="193"/>
      <c r="C458" s="193"/>
      <c r="D458" s="193"/>
      <c r="E458" s="193"/>
      <c r="F458" s="193"/>
      <c r="G458" s="193"/>
      <c r="H458" s="194"/>
      <c r="I458" s="193"/>
      <c r="J458" s="193"/>
      <c r="K458" s="193"/>
      <c r="L458" s="193"/>
      <c r="M458" s="193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3"/>
    </row>
    <row r="459" ht="15.75" customHeight="1">
      <c r="A459" s="193"/>
      <c r="B459" s="193"/>
      <c r="C459" s="193"/>
      <c r="D459" s="193"/>
      <c r="E459" s="193"/>
      <c r="F459" s="193"/>
      <c r="G459" s="193"/>
      <c r="H459" s="194"/>
      <c r="I459" s="193"/>
      <c r="J459" s="193"/>
      <c r="K459" s="193"/>
      <c r="L459" s="193"/>
      <c r="M459" s="193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3"/>
    </row>
    <row r="460" ht="15.75" customHeight="1">
      <c r="A460" s="193"/>
      <c r="B460" s="193"/>
      <c r="C460" s="193"/>
      <c r="D460" s="193"/>
      <c r="E460" s="193"/>
      <c r="F460" s="193"/>
      <c r="G460" s="193"/>
      <c r="H460" s="194"/>
      <c r="I460" s="193"/>
      <c r="J460" s="193"/>
      <c r="K460" s="193"/>
      <c r="L460" s="193"/>
      <c r="M460" s="193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3"/>
    </row>
    <row r="461" ht="15.75" customHeight="1">
      <c r="A461" s="193"/>
      <c r="B461" s="193"/>
      <c r="C461" s="193"/>
      <c r="D461" s="193"/>
      <c r="E461" s="193"/>
      <c r="F461" s="193"/>
      <c r="G461" s="193"/>
      <c r="H461" s="194"/>
      <c r="I461" s="193"/>
      <c r="J461" s="193"/>
      <c r="K461" s="193"/>
      <c r="L461" s="193"/>
      <c r="M461" s="193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3"/>
    </row>
    <row r="462" ht="15.75" customHeight="1">
      <c r="A462" s="193"/>
      <c r="B462" s="193"/>
      <c r="C462" s="193"/>
      <c r="D462" s="193"/>
      <c r="E462" s="193"/>
      <c r="F462" s="193"/>
      <c r="G462" s="193"/>
      <c r="H462" s="194"/>
      <c r="I462" s="193"/>
      <c r="J462" s="193"/>
      <c r="K462" s="193"/>
      <c r="L462" s="193"/>
      <c r="M462" s="193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3"/>
    </row>
    <row r="463" ht="15.75" customHeight="1">
      <c r="A463" s="193"/>
      <c r="B463" s="193"/>
      <c r="C463" s="193"/>
      <c r="D463" s="193"/>
      <c r="E463" s="193"/>
      <c r="F463" s="193"/>
      <c r="G463" s="193"/>
      <c r="H463" s="194"/>
      <c r="I463" s="193"/>
      <c r="J463" s="193"/>
      <c r="K463" s="193"/>
      <c r="L463" s="193"/>
      <c r="M463" s="193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3"/>
    </row>
    <row r="464" ht="15.75" customHeight="1">
      <c r="A464" s="193"/>
      <c r="B464" s="193"/>
      <c r="C464" s="193"/>
      <c r="D464" s="193"/>
      <c r="E464" s="193"/>
      <c r="F464" s="193"/>
      <c r="G464" s="193"/>
      <c r="H464" s="194"/>
      <c r="I464" s="193"/>
      <c r="J464" s="193"/>
      <c r="K464" s="193"/>
      <c r="L464" s="193"/>
      <c r="M464" s="193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3"/>
    </row>
    <row r="465" ht="15.75" customHeight="1">
      <c r="A465" s="193"/>
      <c r="B465" s="193"/>
      <c r="C465" s="193"/>
      <c r="D465" s="193"/>
      <c r="E465" s="193"/>
      <c r="F465" s="193"/>
      <c r="G465" s="193"/>
      <c r="H465" s="194"/>
      <c r="I465" s="193"/>
      <c r="J465" s="193"/>
      <c r="K465" s="193"/>
      <c r="L465" s="193"/>
      <c r="M465" s="193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3"/>
    </row>
    <row r="466" ht="15.75" customHeight="1">
      <c r="A466" s="193"/>
      <c r="B466" s="193"/>
      <c r="C466" s="193"/>
      <c r="D466" s="193"/>
      <c r="E466" s="193"/>
      <c r="F466" s="193"/>
      <c r="G466" s="193"/>
      <c r="H466" s="194"/>
      <c r="I466" s="193"/>
      <c r="J466" s="193"/>
      <c r="K466" s="193"/>
      <c r="L466" s="193"/>
      <c r="M466" s="193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3"/>
    </row>
    <row r="467" ht="15.75" customHeight="1">
      <c r="A467" s="193"/>
      <c r="B467" s="193"/>
      <c r="C467" s="193"/>
      <c r="D467" s="193"/>
      <c r="E467" s="193"/>
      <c r="F467" s="193"/>
      <c r="G467" s="193"/>
      <c r="H467" s="194"/>
      <c r="I467" s="193"/>
      <c r="J467" s="193"/>
      <c r="K467" s="193"/>
      <c r="L467" s="193"/>
      <c r="M467" s="193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3"/>
    </row>
    <row r="468" ht="15.75" customHeight="1">
      <c r="A468" s="193"/>
      <c r="B468" s="193"/>
      <c r="C468" s="193"/>
      <c r="D468" s="193"/>
      <c r="E468" s="193"/>
      <c r="F468" s="193"/>
      <c r="G468" s="193"/>
      <c r="H468" s="194"/>
      <c r="I468" s="193"/>
      <c r="J468" s="193"/>
      <c r="K468" s="193"/>
      <c r="L468" s="193"/>
      <c r="M468" s="193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3"/>
    </row>
    <row r="469" ht="15.75" customHeight="1">
      <c r="A469" s="193"/>
      <c r="B469" s="193"/>
      <c r="C469" s="193"/>
      <c r="D469" s="193"/>
      <c r="E469" s="193"/>
      <c r="F469" s="193"/>
      <c r="G469" s="193"/>
      <c r="H469" s="194"/>
      <c r="I469" s="193"/>
      <c r="J469" s="193"/>
      <c r="K469" s="193"/>
      <c r="L469" s="193"/>
      <c r="M469" s="193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3"/>
    </row>
    <row r="470" ht="15.75" customHeight="1">
      <c r="A470" s="193"/>
      <c r="B470" s="193"/>
      <c r="C470" s="193"/>
      <c r="D470" s="193"/>
      <c r="E470" s="193"/>
      <c r="F470" s="193"/>
      <c r="G470" s="193"/>
      <c r="H470" s="194"/>
      <c r="I470" s="193"/>
      <c r="J470" s="193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</row>
    <row r="471" ht="15.75" customHeight="1">
      <c r="A471" s="193"/>
      <c r="B471" s="193"/>
      <c r="C471" s="193"/>
      <c r="D471" s="193"/>
      <c r="E471" s="193"/>
      <c r="F471" s="193"/>
      <c r="G471" s="193"/>
      <c r="H471" s="194"/>
      <c r="I471" s="193"/>
      <c r="J471" s="193"/>
      <c r="K471" s="193"/>
      <c r="L471" s="193"/>
      <c r="M471" s="193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3"/>
    </row>
    <row r="472" ht="15.75" customHeight="1">
      <c r="A472" s="193"/>
      <c r="B472" s="193"/>
      <c r="C472" s="193"/>
      <c r="D472" s="193"/>
      <c r="E472" s="193"/>
      <c r="F472" s="193"/>
      <c r="G472" s="193"/>
      <c r="H472" s="194"/>
      <c r="I472" s="193"/>
      <c r="J472" s="193"/>
      <c r="K472" s="193"/>
      <c r="L472" s="193"/>
      <c r="M472" s="193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3"/>
    </row>
    <row r="473" ht="15.75" customHeight="1">
      <c r="A473" s="193"/>
      <c r="B473" s="193"/>
      <c r="C473" s="193"/>
      <c r="D473" s="193"/>
      <c r="E473" s="193"/>
      <c r="F473" s="193"/>
      <c r="G473" s="193"/>
      <c r="H473" s="194"/>
      <c r="I473" s="193"/>
      <c r="J473" s="193"/>
      <c r="K473" s="193"/>
      <c r="L473" s="193"/>
      <c r="M473" s="193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3"/>
    </row>
    <row r="474" ht="15.75" customHeight="1">
      <c r="A474" s="193"/>
      <c r="B474" s="193"/>
      <c r="C474" s="193"/>
      <c r="D474" s="193"/>
      <c r="E474" s="193"/>
      <c r="F474" s="193"/>
      <c r="G474" s="193"/>
      <c r="H474" s="194"/>
      <c r="I474" s="193"/>
      <c r="J474" s="193"/>
      <c r="K474" s="193"/>
      <c r="L474" s="193"/>
      <c r="M474" s="193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3"/>
    </row>
    <row r="475" ht="15.75" customHeight="1">
      <c r="A475" s="193"/>
      <c r="B475" s="193"/>
      <c r="C475" s="193"/>
      <c r="D475" s="193"/>
      <c r="E475" s="193"/>
      <c r="F475" s="193"/>
      <c r="G475" s="193"/>
      <c r="H475" s="194"/>
      <c r="I475" s="193"/>
      <c r="J475" s="193"/>
      <c r="K475" s="193"/>
      <c r="L475" s="193"/>
      <c r="M475" s="193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3"/>
    </row>
    <row r="476" ht="15.75" customHeight="1">
      <c r="A476" s="193"/>
      <c r="B476" s="193"/>
      <c r="C476" s="193"/>
      <c r="D476" s="193"/>
      <c r="E476" s="193"/>
      <c r="F476" s="193"/>
      <c r="G476" s="193"/>
      <c r="H476" s="194"/>
      <c r="I476" s="193"/>
      <c r="J476" s="193"/>
      <c r="K476" s="193"/>
      <c r="L476" s="193"/>
      <c r="M476" s="193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3"/>
    </row>
    <row r="477" ht="15.75" customHeight="1">
      <c r="A477" s="193"/>
      <c r="B477" s="193"/>
      <c r="C477" s="193"/>
      <c r="D477" s="193"/>
      <c r="E477" s="193"/>
      <c r="F477" s="193"/>
      <c r="G477" s="193"/>
      <c r="H477" s="194"/>
      <c r="I477" s="193"/>
      <c r="J477" s="193"/>
      <c r="K477" s="193"/>
      <c r="L477" s="193"/>
      <c r="M477" s="193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3"/>
    </row>
    <row r="478" ht="15.75" customHeight="1">
      <c r="A478" s="193"/>
      <c r="B478" s="193"/>
      <c r="C478" s="193"/>
      <c r="D478" s="193"/>
      <c r="E478" s="193"/>
      <c r="F478" s="193"/>
      <c r="G478" s="193"/>
      <c r="H478" s="194"/>
      <c r="I478" s="193"/>
      <c r="J478" s="193"/>
      <c r="K478" s="193"/>
      <c r="L478" s="193"/>
      <c r="M478" s="193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3"/>
    </row>
    <row r="479" ht="15.75" customHeight="1">
      <c r="A479" s="193"/>
      <c r="B479" s="193"/>
      <c r="C479" s="193"/>
      <c r="D479" s="193"/>
      <c r="E479" s="193"/>
      <c r="F479" s="193"/>
      <c r="G479" s="193"/>
      <c r="H479" s="194"/>
      <c r="I479" s="193"/>
      <c r="J479" s="193"/>
      <c r="K479" s="193"/>
      <c r="L479" s="193"/>
      <c r="M479" s="193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3"/>
    </row>
    <row r="480" ht="15.75" customHeight="1">
      <c r="A480" s="193"/>
      <c r="B480" s="193"/>
      <c r="C480" s="193"/>
      <c r="D480" s="193"/>
      <c r="E480" s="193"/>
      <c r="F480" s="193"/>
      <c r="G480" s="193"/>
      <c r="H480" s="194"/>
      <c r="I480" s="193"/>
      <c r="J480" s="193"/>
      <c r="K480" s="193"/>
      <c r="L480" s="193"/>
      <c r="M480" s="193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3"/>
    </row>
    <row r="481" ht="15.75" customHeight="1">
      <c r="A481" s="193"/>
      <c r="B481" s="193"/>
      <c r="C481" s="193"/>
      <c r="D481" s="193"/>
      <c r="E481" s="193"/>
      <c r="F481" s="193"/>
      <c r="G481" s="193"/>
      <c r="H481" s="194"/>
      <c r="I481" s="193"/>
      <c r="J481" s="193"/>
      <c r="K481" s="193"/>
      <c r="L481" s="193"/>
      <c r="M481" s="193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3"/>
    </row>
    <row r="482" ht="15.75" customHeight="1">
      <c r="A482" s="193"/>
      <c r="B482" s="193"/>
      <c r="C482" s="193"/>
      <c r="D482" s="193"/>
      <c r="E482" s="193"/>
      <c r="F482" s="193"/>
      <c r="G482" s="193"/>
      <c r="H482" s="194"/>
      <c r="I482" s="193"/>
      <c r="J482" s="193"/>
      <c r="K482" s="193"/>
      <c r="L482" s="193"/>
      <c r="M482" s="193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3"/>
    </row>
    <row r="483" ht="15.75" customHeight="1">
      <c r="A483" s="193"/>
      <c r="B483" s="193"/>
      <c r="C483" s="193"/>
      <c r="D483" s="193"/>
      <c r="E483" s="193"/>
      <c r="F483" s="193"/>
      <c r="G483" s="193"/>
      <c r="H483" s="194"/>
      <c r="I483" s="193"/>
      <c r="J483" s="193"/>
      <c r="K483" s="193"/>
      <c r="L483" s="193"/>
      <c r="M483" s="193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3"/>
    </row>
    <row r="484" ht="15.75" customHeight="1">
      <c r="A484" s="193"/>
      <c r="B484" s="193"/>
      <c r="C484" s="193"/>
      <c r="D484" s="193"/>
      <c r="E484" s="193"/>
      <c r="F484" s="193"/>
      <c r="G484" s="193"/>
      <c r="H484" s="194"/>
      <c r="I484" s="193"/>
      <c r="J484" s="193"/>
      <c r="K484" s="193"/>
      <c r="L484" s="193"/>
      <c r="M484" s="193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3"/>
    </row>
    <row r="485" ht="15.75" customHeight="1">
      <c r="A485" s="193"/>
      <c r="B485" s="193"/>
      <c r="C485" s="193"/>
      <c r="D485" s="193"/>
      <c r="E485" s="193"/>
      <c r="F485" s="193"/>
      <c r="G485" s="193"/>
      <c r="H485" s="194"/>
      <c r="I485" s="193"/>
      <c r="J485" s="193"/>
      <c r="K485" s="193"/>
      <c r="L485" s="193"/>
      <c r="M485" s="193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3"/>
    </row>
    <row r="486" ht="15.75" customHeight="1">
      <c r="A486" s="193"/>
      <c r="B486" s="193"/>
      <c r="C486" s="193"/>
      <c r="D486" s="193"/>
      <c r="E486" s="193"/>
      <c r="F486" s="193"/>
      <c r="G486" s="193"/>
      <c r="H486" s="194"/>
      <c r="I486" s="193"/>
      <c r="J486" s="193"/>
      <c r="K486" s="193"/>
      <c r="L486" s="193"/>
      <c r="M486" s="193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3"/>
    </row>
    <row r="487" ht="15.75" customHeight="1">
      <c r="A487" s="193"/>
      <c r="B487" s="193"/>
      <c r="C487" s="193"/>
      <c r="D487" s="193"/>
      <c r="E487" s="193"/>
      <c r="F487" s="193"/>
      <c r="G487" s="193"/>
      <c r="H487" s="194"/>
      <c r="I487" s="193"/>
      <c r="J487" s="193"/>
      <c r="K487" s="193"/>
      <c r="L487" s="193"/>
      <c r="M487" s="193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3"/>
    </row>
    <row r="488" ht="15.75" customHeight="1">
      <c r="A488" s="193"/>
      <c r="B488" s="193"/>
      <c r="C488" s="193"/>
      <c r="D488" s="193"/>
      <c r="E488" s="193"/>
      <c r="F488" s="193"/>
      <c r="G488" s="193"/>
      <c r="H488" s="194"/>
      <c r="I488" s="193"/>
      <c r="J488" s="193"/>
      <c r="K488" s="193"/>
      <c r="L488" s="193"/>
      <c r="M488" s="193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3"/>
    </row>
    <row r="489" ht="15.75" customHeight="1">
      <c r="A489" s="193"/>
      <c r="B489" s="193"/>
      <c r="C489" s="193"/>
      <c r="D489" s="193"/>
      <c r="E489" s="193"/>
      <c r="F489" s="193"/>
      <c r="G489" s="193"/>
      <c r="H489" s="194"/>
      <c r="I489" s="193"/>
      <c r="J489" s="193"/>
      <c r="K489" s="193"/>
      <c r="L489" s="193"/>
      <c r="M489" s="193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3"/>
    </row>
    <row r="490" ht="15.75" customHeight="1">
      <c r="A490" s="193"/>
      <c r="B490" s="193"/>
      <c r="C490" s="193"/>
      <c r="D490" s="193"/>
      <c r="E490" s="193"/>
      <c r="F490" s="193"/>
      <c r="G490" s="193"/>
      <c r="H490" s="194"/>
      <c r="I490" s="193"/>
      <c r="J490" s="193"/>
      <c r="K490" s="193"/>
      <c r="L490" s="193"/>
      <c r="M490" s="193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3"/>
    </row>
    <row r="491" ht="15.75" customHeight="1">
      <c r="A491" s="193"/>
      <c r="B491" s="193"/>
      <c r="C491" s="193"/>
      <c r="D491" s="193"/>
      <c r="E491" s="193"/>
      <c r="F491" s="193"/>
      <c r="G491" s="193"/>
      <c r="H491" s="194"/>
      <c r="I491" s="193"/>
      <c r="J491" s="193"/>
      <c r="K491" s="193"/>
      <c r="L491" s="193"/>
      <c r="M491" s="193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3"/>
    </row>
    <row r="492" ht="15.75" customHeight="1">
      <c r="A492" s="193"/>
      <c r="B492" s="193"/>
      <c r="C492" s="193"/>
      <c r="D492" s="193"/>
      <c r="E492" s="193"/>
      <c r="F492" s="193"/>
      <c r="G492" s="193"/>
      <c r="H492" s="194"/>
      <c r="I492" s="193"/>
      <c r="J492" s="193"/>
      <c r="K492" s="193"/>
      <c r="L492" s="193"/>
      <c r="M492" s="193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3"/>
    </row>
    <row r="493" ht="15.75" customHeight="1">
      <c r="A493" s="193"/>
      <c r="B493" s="193"/>
      <c r="C493" s="193"/>
      <c r="D493" s="193"/>
      <c r="E493" s="193"/>
      <c r="F493" s="193"/>
      <c r="G493" s="193"/>
      <c r="H493" s="194"/>
      <c r="I493" s="193"/>
      <c r="J493" s="193"/>
      <c r="K493" s="193"/>
      <c r="L493" s="193"/>
      <c r="M493" s="193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3"/>
    </row>
    <row r="494" ht="15.75" customHeight="1">
      <c r="A494" s="193"/>
      <c r="B494" s="193"/>
      <c r="C494" s="193"/>
      <c r="D494" s="193"/>
      <c r="E494" s="193"/>
      <c r="F494" s="193"/>
      <c r="G494" s="193"/>
      <c r="H494" s="194"/>
      <c r="I494" s="193"/>
      <c r="J494" s="193"/>
      <c r="K494" s="193"/>
      <c r="L494" s="193"/>
      <c r="M494" s="193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3"/>
    </row>
    <row r="495" ht="15.75" customHeight="1">
      <c r="A495" s="193"/>
      <c r="B495" s="193"/>
      <c r="C495" s="193"/>
      <c r="D495" s="193"/>
      <c r="E495" s="193"/>
      <c r="F495" s="193"/>
      <c r="G495" s="193"/>
      <c r="H495" s="194"/>
      <c r="I495" s="193"/>
      <c r="J495" s="193"/>
      <c r="K495" s="193"/>
      <c r="L495" s="193"/>
      <c r="M495" s="193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3"/>
    </row>
    <row r="496" ht="15.75" customHeight="1">
      <c r="A496" s="193"/>
      <c r="B496" s="193"/>
      <c r="C496" s="193"/>
      <c r="D496" s="193"/>
      <c r="E496" s="193"/>
      <c r="F496" s="193"/>
      <c r="G496" s="193"/>
      <c r="H496" s="194"/>
      <c r="I496" s="193"/>
      <c r="J496" s="193"/>
      <c r="K496" s="193"/>
      <c r="L496" s="193"/>
      <c r="M496" s="193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3"/>
    </row>
    <row r="497" ht="15.75" customHeight="1">
      <c r="A497" s="193"/>
      <c r="B497" s="193"/>
      <c r="C497" s="193"/>
      <c r="D497" s="193"/>
      <c r="E497" s="193"/>
      <c r="F497" s="193"/>
      <c r="G497" s="193"/>
      <c r="H497" s="194"/>
      <c r="I497" s="193"/>
      <c r="J497" s="193"/>
      <c r="K497" s="193"/>
      <c r="L497" s="193"/>
      <c r="M497" s="193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3"/>
    </row>
    <row r="498" ht="15.75" customHeight="1">
      <c r="A498" s="193"/>
      <c r="B498" s="193"/>
      <c r="C498" s="193"/>
      <c r="D498" s="193"/>
      <c r="E498" s="193"/>
      <c r="F498" s="193"/>
      <c r="G498" s="193"/>
      <c r="H498" s="194"/>
      <c r="I498" s="193"/>
      <c r="J498" s="193"/>
      <c r="K498" s="193"/>
      <c r="L498" s="193"/>
      <c r="M498" s="193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3"/>
    </row>
    <row r="499" ht="15.75" customHeight="1">
      <c r="A499" s="193"/>
      <c r="B499" s="193"/>
      <c r="C499" s="193"/>
      <c r="D499" s="193"/>
      <c r="E499" s="193"/>
      <c r="F499" s="193"/>
      <c r="G499" s="193"/>
      <c r="H499" s="194"/>
      <c r="I499" s="193"/>
      <c r="J499" s="193"/>
      <c r="K499" s="193"/>
      <c r="L499" s="193"/>
      <c r="M499" s="193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3"/>
    </row>
    <row r="500" ht="15.75" customHeight="1">
      <c r="A500" s="193"/>
      <c r="B500" s="193"/>
      <c r="C500" s="193"/>
      <c r="D500" s="193"/>
      <c r="E500" s="193"/>
      <c r="F500" s="193"/>
      <c r="G500" s="193"/>
      <c r="H500" s="194"/>
      <c r="I500" s="193"/>
      <c r="J500" s="193"/>
      <c r="K500" s="193"/>
      <c r="L500" s="193"/>
      <c r="M500" s="193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3"/>
    </row>
    <row r="501" ht="15.75" customHeight="1">
      <c r="A501" s="193"/>
      <c r="B501" s="193"/>
      <c r="C501" s="193"/>
      <c r="D501" s="193"/>
      <c r="E501" s="193"/>
      <c r="F501" s="193"/>
      <c r="G501" s="193"/>
      <c r="H501" s="194"/>
      <c r="I501" s="193"/>
      <c r="J501" s="193"/>
      <c r="K501" s="193"/>
      <c r="L501" s="193"/>
      <c r="M501" s="193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3"/>
    </row>
    <row r="502" ht="15.75" customHeight="1">
      <c r="A502" s="193"/>
      <c r="B502" s="193"/>
      <c r="C502" s="193"/>
      <c r="D502" s="193"/>
      <c r="E502" s="193"/>
      <c r="F502" s="193"/>
      <c r="G502" s="193"/>
      <c r="H502" s="194"/>
      <c r="I502" s="193"/>
      <c r="J502" s="193"/>
      <c r="K502" s="193"/>
      <c r="L502" s="193"/>
      <c r="M502" s="193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3"/>
    </row>
    <row r="503" ht="15.75" customHeight="1">
      <c r="A503" s="193"/>
      <c r="B503" s="193"/>
      <c r="C503" s="193"/>
      <c r="D503" s="193"/>
      <c r="E503" s="193"/>
      <c r="F503" s="193"/>
      <c r="G503" s="193"/>
      <c r="H503" s="194"/>
      <c r="I503" s="193"/>
      <c r="J503" s="193"/>
      <c r="K503" s="193"/>
      <c r="L503" s="193"/>
      <c r="M503" s="193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3"/>
    </row>
    <row r="504" ht="15.75" customHeight="1">
      <c r="A504" s="193"/>
      <c r="B504" s="193"/>
      <c r="C504" s="193"/>
      <c r="D504" s="193"/>
      <c r="E504" s="193"/>
      <c r="F504" s="193"/>
      <c r="G504" s="193"/>
      <c r="H504" s="194"/>
      <c r="I504" s="193"/>
      <c r="J504" s="193"/>
      <c r="K504" s="193"/>
      <c r="L504" s="193"/>
      <c r="M504" s="193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3"/>
    </row>
    <row r="505" ht="15.75" customHeight="1">
      <c r="A505" s="193"/>
      <c r="B505" s="193"/>
      <c r="C505" s="193"/>
      <c r="D505" s="193"/>
      <c r="E505" s="193"/>
      <c r="F505" s="193"/>
      <c r="G505" s="193"/>
      <c r="H505" s="194"/>
      <c r="I505" s="193"/>
      <c r="J505" s="193"/>
      <c r="K505" s="193"/>
      <c r="L505" s="193"/>
      <c r="M505" s="193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3"/>
    </row>
    <row r="506" ht="15.75" customHeight="1">
      <c r="A506" s="193"/>
      <c r="B506" s="193"/>
      <c r="C506" s="193"/>
      <c r="D506" s="193"/>
      <c r="E506" s="193"/>
      <c r="F506" s="193"/>
      <c r="G506" s="193"/>
      <c r="H506" s="194"/>
      <c r="I506" s="193"/>
      <c r="J506" s="193"/>
      <c r="K506" s="193"/>
      <c r="L506" s="193"/>
      <c r="M506" s="193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3"/>
    </row>
    <row r="507" ht="15.75" customHeight="1">
      <c r="A507" s="193"/>
      <c r="B507" s="193"/>
      <c r="C507" s="193"/>
      <c r="D507" s="193"/>
      <c r="E507" s="193"/>
      <c r="F507" s="193"/>
      <c r="G507" s="193"/>
      <c r="H507" s="194"/>
      <c r="I507" s="193"/>
      <c r="J507" s="193"/>
      <c r="K507" s="193"/>
      <c r="L507" s="193"/>
      <c r="M507" s="193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3"/>
    </row>
    <row r="508" ht="15.75" customHeight="1">
      <c r="A508" s="193"/>
      <c r="B508" s="193"/>
      <c r="C508" s="193"/>
      <c r="D508" s="193"/>
      <c r="E508" s="193"/>
      <c r="F508" s="193"/>
      <c r="G508" s="193"/>
      <c r="H508" s="194"/>
      <c r="I508" s="193"/>
      <c r="J508" s="193"/>
      <c r="K508" s="193"/>
      <c r="L508" s="193"/>
      <c r="M508" s="193"/>
      <c r="N508" s="193"/>
      <c r="O508" s="193"/>
      <c r="P508" s="193"/>
      <c r="Q508" s="193"/>
      <c r="R508" s="193"/>
      <c r="S508" s="193"/>
      <c r="T508" s="193"/>
      <c r="U508" s="193"/>
      <c r="V508" s="193"/>
      <c r="W508" s="193"/>
      <c r="X508" s="193"/>
      <c r="Y508" s="193"/>
      <c r="Z508" s="193"/>
    </row>
    <row r="509" ht="15.75" customHeight="1">
      <c r="A509" s="193"/>
      <c r="B509" s="193"/>
      <c r="C509" s="193"/>
      <c r="D509" s="193"/>
      <c r="E509" s="193"/>
      <c r="F509" s="193"/>
      <c r="G509" s="193"/>
      <c r="H509" s="194"/>
      <c r="I509" s="193"/>
      <c r="J509" s="193"/>
      <c r="K509" s="193"/>
      <c r="L509" s="193"/>
      <c r="M509" s="193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3"/>
    </row>
    <row r="510" ht="15.75" customHeight="1">
      <c r="A510" s="193"/>
      <c r="B510" s="193"/>
      <c r="C510" s="193"/>
      <c r="D510" s="193"/>
      <c r="E510" s="193"/>
      <c r="F510" s="193"/>
      <c r="G510" s="193"/>
      <c r="H510" s="194"/>
      <c r="I510" s="193"/>
      <c r="J510" s="193"/>
      <c r="K510" s="193"/>
      <c r="L510" s="193"/>
      <c r="M510" s="193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3"/>
    </row>
    <row r="511" ht="15.75" customHeight="1">
      <c r="A511" s="193"/>
      <c r="B511" s="193"/>
      <c r="C511" s="193"/>
      <c r="D511" s="193"/>
      <c r="E511" s="193"/>
      <c r="F511" s="193"/>
      <c r="G511" s="193"/>
      <c r="H511" s="194"/>
      <c r="I511" s="193"/>
      <c r="J511" s="193"/>
      <c r="K511" s="193"/>
      <c r="L511" s="193"/>
      <c r="M511" s="193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3"/>
    </row>
    <row r="512" ht="15.75" customHeight="1">
      <c r="A512" s="193"/>
      <c r="B512" s="193"/>
      <c r="C512" s="193"/>
      <c r="D512" s="193"/>
      <c r="E512" s="193"/>
      <c r="F512" s="193"/>
      <c r="G512" s="193"/>
      <c r="H512" s="194"/>
      <c r="I512" s="193"/>
      <c r="J512" s="193"/>
      <c r="K512" s="193"/>
      <c r="L512" s="193"/>
      <c r="M512" s="193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3"/>
    </row>
    <row r="513" ht="15.75" customHeight="1">
      <c r="A513" s="193"/>
      <c r="B513" s="193"/>
      <c r="C513" s="193"/>
      <c r="D513" s="193"/>
      <c r="E513" s="193"/>
      <c r="F513" s="193"/>
      <c r="G513" s="193"/>
      <c r="H513" s="194"/>
      <c r="I513" s="193"/>
      <c r="J513" s="193"/>
      <c r="K513" s="193"/>
      <c r="L513" s="193"/>
      <c r="M513" s="193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3"/>
    </row>
    <row r="514" ht="15.75" customHeight="1">
      <c r="A514" s="193"/>
      <c r="B514" s="193"/>
      <c r="C514" s="193"/>
      <c r="D514" s="193"/>
      <c r="E514" s="193"/>
      <c r="F514" s="193"/>
      <c r="G514" s="193"/>
      <c r="H514" s="194"/>
      <c r="I514" s="193"/>
      <c r="J514" s="193"/>
      <c r="K514" s="193"/>
      <c r="L514" s="193"/>
      <c r="M514" s="193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3"/>
    </row>
    <row r="515" ht="15.75" customHeight="1">
      <c r="A515" s="193"/>
      <c r="B515" s="193"/>
      <c r="C515" s="193"/>
      <c r="D515" s="193"/>
      <c r="E515" s="193"/>
      <c r="F515" s="193"/>
      <c r="G515" s="193"/>
      <c r="H515" s="194"/>
      <c r="I515" s="193"/>
      <c r="J515" s="193"/>
      <c r="K515" s="193"/>
      <c r="L515" s="193"/>
      <c r="M515" s="193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3"/>
    </row>
    <row r="516" ht="15.75" customHeight="1">
      <c r="A516" s="193"/>
      <c r="B516" s="193"/>
      <c r="C516" s="193"/>
      <c r="D516" s="193"/>
      <c r="E516" s="193"/>
      <c r="F516" s="193"/>
      <c r="G516" s="193"/>
      <c r="H516" s="194"/>
      <c r="I516" s="193"/>
      <c r="J516" s="193"/>
      <c r="K516" s="193"/>
      <c r="L516" s="193"/>
      <c r="M516" s="193"/>
      <c r="N516" s="193"/>
      <c r="O516" s="193"/>
      <c r="P516" s="193"/>
      <c r="Q516" s="193"/>
      <c r="R516" s="193"/>
      <c r="S516" s="193"/>
      <c r="T516" s="193"/>
      <c r="U516" s="193"/>
      <c r="V516" s="193"/>
      <c r="W516" s="193"/>
      <c r="X516" s="193"/>
      <c r="Y516" s="193"/>
      <c r="Z516" s="193"/>
    </row>
    <row r="517" ht="15.75" customHeight="1">
      <c r="A517" s="193"/>
      <c r="B517" s="193"/>
      <c r="C517" s="193"/>
      <c r="D517" s="193"/>
      <c r="E517" s="193"/>
      <c r="F517" s="193"/>
      <c r="G517" s="193"/>
      <c r="H517" s="194"/>
      <c r="I517" s="193"/>
      <c r="J517" s="193"/>
      <c r="K517" s="193"/>
      <c r="L517" s="193"/>
      <c r="M517" s="193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3"/>
    </row>
    <row r="518" ht="15.75" customHeight="1">
      <c r="A518" s="193"/>
      <c r="B518" s="193"/>
      <c r="C518" s="193"/>
      <c r="D518" s="193"/>
      <c r="E518" s="193"/>
      <c r="F518" s="193"/>
      <c r="G518" s="193"/>
      <c r="H518" s="194"/>
      <c r="I518" s="193"/>
      <c r="J518" s="193"/>
      <c r="K518" s="193"/>
      <c r="L518" s="193"/>
      <c r="M518" s="193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3"/>
    </row>
    <row r="519" ht="15.75" customHeight="1">
      <c r="A519" s="193"/>
      <c r="B519" s="193"/>
      <c r="C519" s="193"/>
      <c r="D519" s="193"/>
      <c r="E519" s="193"/>
      <c r="F519" s="193"/>
      <c r="G519" s="193"/>
      <c r="H519" s="194"/>
      <c r="I519" s="193"/>
      <c r="J519" s="193"/>
      <c r="K519" s="193"/>
      <c r="L519" s="193"/>
      <c r="M519" s="193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3"/>
    </row>
    <row r="520" ht="15.75" customHeight="1">
      <c r="A520" s="193"/>
      <c r="B520" s="193"/>
      <c r="C520" s="193"/>
      <c r="D520" s="193"/>
      <c r="E520" s="193"/>
      <c r="F520" s="193"/>
      <c r="G520" s="193"/>
      <c r="H520" s="194"/>
      <c r="I520" s="193"/>
      <c r="J520" s="193"/>
      <c r="K520" s="193"/>
      <c r="L520" s="193"/>
      <c r="M520" s="193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3"/>
    </row>
    <row r="521" ht="15.75" customHeight="1">
      <c r="A521" s="193"/>
      <c r="B521" s="193"/>
      <c r="C521" s="193"/>
      <c r="D521" s="193"/>
      <c r="E521" s="193"/>
      <c r="F521" s="193"/>
      <c r="G521" s="193"/>
      <c r="H521" s="194"/>
      <c r="I521" s="193"/>
      <c r="J521" s="193"/>
      <c r="K521" s="193"/>
      <c r="L521" s="193"/>
      <c r="M521" s="193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3"/>
    </row>
    <row r="522" ht="15.75" customHeight="1">
      <c r="A522" s="193"/>
      <c r="B522" s="193"/>
      <c r="C522" s="193"/>
      <c r="D522" s="193"/>
      <c r="E522" s="193"/>
      <c r="F522" s="193"/>
      <c r="G522" s="193"/>
      <c r="H522" s="194"/>
      <c r="I522" s="193"/>
      <c r="J522" s="193"/>
      <c r="K522" s="193"/>
      <c r="L522" s="193"/>
      <c r="M522" s="193"/>
      <c r="N522" s="193"/>
      <c r="O522" s="193"/>
      <c r="P522" s="193"/>
      <c r="Q522" s="193"/>
      <c r="R522" s="193"/>
      <c r="S522" s="193"/>
      <c r="T522" s="193"/>
      <c r="U522" s="193"/>
      <c r="V522" s="193"/>
      <c r="W522" s="193"/>
      <c r="X522" s="193"/>
      <c r="Y522" s="193"/>
      <c r="Z522" s="193"/>
    </row>
    <row r="523" ht="15.75" customHeight="1">
      <c r="A523" s="193"/>
      <c r="B523" s="193"/>
      <c r="C523" s="193"/>
      <c r="D523" s="193"/>
      <c r="E523" s="193"/>
      <c r="F523" s="193"/>
      <c r="G523" s="193"/>
      <c r="H523" s="194"/>
      <c r="I523" s="193"/>
      <c r="J523" s="193"/>
      <c r="K523" s="193"/>
      <c r="L523" s="193"/>
      <c r="M523" s="193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3"/>
    </row>
    <row r="524" ht="15.75" customHeight="1">
      <c r="A524" s="193"/>
      <c r="B524" s="193"/>
      <c r="C524" s="193"/>
      <c r="D524" s="193"/>
      <c r="E524" s="193"/>
      <c r="F524" s="193"/>
      <c r="G524" s="193"/>
      <c r="H524" s="194"/>
      <c r="I524" s="193"/>
      <c r="J524" s="193"/>
      <c r="K524" s="193"/>
      <c r="L524" s="193"/>
      <c r="M524" s="193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3"/>
    </row>
    <row r="525" ht="15.75" customHeight="1">
      <c r="A525" s="193"/>
      <c r="B525" s="193"/>
      <c r="C525" s="193"/>
      <c r="D525" s="193"/>
      <c r="E525" s="193"/>
      <c r="F525" s="193"/>
      <c r="G525" s="193"/>
      <c r="H525" s="194"/>
      <c r="I525" s="193"/>
      <c r="J525" s="193"/>
      <c r="K525" s="193"/>
      <c r="L525" s="193"/>
      <c r="M525" s="193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3"/>
    </row>
    <row r="526" ht="15.75" customHeight="1">
      <c r="A526" s="193"/>
      <c r="B526" s="193"/>
      <c r="C526" s="193"/>
      <c r="D526" s="193"/>
      <c r="E526" s="193"/>
      <c r="F526" s="193"/>
      <c r="G526" s="193"/>
      <c r="H526" s="194"/>
      <c r="I526" s="193"/>
      <c r="J526" s="193"/>
      <c r="K526" s="193"/>
      <c r="L526" s="193"/>
      <c r="M526" s="193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3"/>
    </row>
    <row r="527" ht="15.75" customHeight="1">
      <c r="A527" s="193"/>
      <c r="B527" s="193"/>
      <c r="C527" s="193"/>
      <c r="D527" s="193"/>
      <c r="E527" s="193"/>
      <c r="F527" s="193"/>
      <c r="G527" s="193"/>
      <c r="H527" s="194"/>
      <c r="I527" s="193"/>
      <c r="J527" s="193"/>
      <c r="K527" s="193"/>
      <c r="L527" s="193"/>
      <c r="M527" s="193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3"/>
    </row>
    <row r="528" ht="15.75" customHeight="1">
      <c r="A528" s="193"/>
      <c r="B528" s="193"/>
      <c r="C528" s="193"/>
      <c r="D528" s="193"/>
      <c r="E528" s="193"/>
      <c r="F528" s="193"/>
      <c r="G528" s="193"/>
      <c r="H528" s="194"/>
      <c r="I528" s="193"/>
      <c r="J528" s="193"/>
      <c r="K528" s="193"/>
      <c r="L528" s="193"/>
      <c r="M528" s="193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3"/>
    </row>
    <row r="529" ht="15.75" customHeight="1">
      <c r="A529" s="193"/>
      <c r="B529" s="193"/>
      <c r="C529" s="193"/>
      <c r="D529" s="193"/>
      <c r="E529" s="193"/>
      <c r="F529" s="193"/>
      <c r="G529" s="193"/>
      <c r="H529" s="194"/>
      <c r="I529" s="193"/>
      <c r="J529" s="193"/>
      <c r="K529" s="193"/>
      <c r="L529" s="193"/>
      <c r="M529" s="193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3"/>
    </row>
    <row r="530" ht="15.75" customHeight="1">
      <c r="A530" s="193"/>
      <c r="B530" s="193"/>
      <c r="C530" s="193"/>
      <c r="D530" s="193"/>
      <c r="E530" s="193"/>
      <c r="F530" s="193"/>
      <c r="G530" s="193"/>
      <c r="H530" s="194"/>
      <c r="I530" s="193"/>
      <c r="J530" s="193"/>
      <c r="K530" s="193"/>
      <c r="L530" s="193"/>
      <c r="M530" s="193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3"/>
    </row>
    <row r="531" ht="15.75" customHeight="1">
      <c r="A531" s="193"/>
      <c r="B531" s="193"/>
      <c r="C531" s="193"/>
      <c r="D531" s="193"/>
      <c r="E531" s="193"/>
      <c r="F531" s="193"/>
      <c r="G531" s="193"/>
      <c r="H531" s="194"/>
      <c r="I531" s="193"/>
      <c r="J531" s="193"/>
      <c r="K531" s="193"/>
      <c r="L531" s="193"/>
      <c r="M531" s="193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3"/>
    </row>
    <row r="532" ht="15.75" customHeight="1">
      <c r="A532" s="193"/>
      <c r="B532" s="193"/>
      <c r="C532" s="193"/>
      <c r="D532" s="193"/>
      <c r="E532" s="193"/>
      <c r="F532" s="193"/>
      <c r="G532" s="193"/>
      <c r="H532" s="194"/>
      <c r="I532" s="193"/>
      <c r="J532" s="193"/>
      <c r="K532" s="193"/>
      <c r="L532" s="193"/>
      <c r="M532" s="193"/>
      <c r="N532" s="193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Y532" s="193"/>
      <c r="Z532" s="193"/>
    </row>
    <row r="533" ht="15.75" customHeight="1">
      <c r="A533" s="193"/>
      <c r="B533" s="193"/>
      <c r="C533" s="193"/>
      <c r="D533" s="193"/>
      <c r="E533" s="193"/>
      <c r="F533" s="193"/>
      <c r="G533" s="193"/>
      <c r="H533" s="194"/>
      <c r="I533" s="193"/>
      <c r="J533" s="193"/>
      <c r="K533" s="193"/>
      <c r="L533" s="193"/>
      <c r="M533" s="193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3"/>
    </row>
    <row r="534" ht="15.75" customHeight="1">
      <c r="A534" s="193"/>
      <c r="B534" s="193"/>
      <c r="C534" s="193"/>
      <c r="D534" s="193"/>
      <c r="E534" s="193"/>
      <c r="F534" s="193"/>
      <c r="G534" s="193"/>
      <c r="H534" s="194"/>
      <c r="I534" s="193"/>
      <c r="J534" s="193"/>
      <c r="K534" s="193"/>
      <c r="L534" s="193"/>
      <c r="M534" s="193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3"/>
    </row>
    <row r="535" ht="15.75" customHeight="1">
      <c r="A535" s="193"/>
      <c r="B535" s="193"/>
      <c r="C535" s="193"/>
      <c r="D535" s="193"/>
      <c r="E535" s="193"/>
      <c r="F535" s="193"/>
      <c r="G535" s="193"/>
      <c r="H535" s="194"/>
      <c r="I535" s="193"/>
      <c r="J535" s="193"/>
      <c r="K535" s="193"/>
      <c r="L535" s="193"/>
      <c r="M535" s="193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3"/>
    </row>
    <row r="536" ht="15.75" customHeight="1">
      <c r="A536" s="193"/>
      <c r="B536" s="193"/>
      <c r="C536" s="193"/>
      <c r="D536" s="193"/>
      <c r="E536" s="193"/>
      <c r="F536" s="193"/>
      <c r="G536" s="193"/>
      <c r="H536" s="194"/>
      <c r="I536" s="193"/>
      <c r="J536" s="193"/>
      <c r="K536" s="193"/>
      <c r="L536" s="193"/>
      <c r="M536" s="193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3"/>
    </row>
    <row r="537" ht="15.75" customHeight="1">
      <c r="A537" s="193"/>
      <c r="B537" s="193"/>
      <c r="C537" s="193"/>
      <c r="D537" s="193"/>
      <c r="E537" s="193"/>
      <c r="F537" s="193"/>
      <c r="G537" s="193"/>
      <c r="H537" s="194"/>
      <c r="I537" s="193"/>
      <c r="J537" s="193"/>
      <c r="K537" s="193"/>
      <c r="L537" s="193"/>
      <c r="M537" s="193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3"/>
    </row>
    <row r="538" ht="15.75" customHeight="1">
      <c r="A538" s="193"/>
      <c r="B538" s="193"/>
      <c r="C538" s="193"/>
      <c r="D538" s="193"/>
      <c r="E538" s="193"/>
      <c r="F538" s="193"/>
      <c r="G538" s="193"/>
      <c r="H538" s="194"/>
      <c r="I538" s="193"/>
      <c r="J538" s="193"/>
      <c r="K538" s="193"/>
      <c r="L538" s="193"/>
      <c r="M538" s="193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3"/>
    </row>
    <row r="539" ht="15.75" customHeight="1">
      <c r="A539" s="193"/>
      <c r="B539" s="193"/>
      <c r="C539" s="193"/>
      <c r="D539" s="193"/>
      <c r="E539" s="193"/>
      <c r="F539" s="193"/>
      <c r="G539" s="193"/>
      <c r="H539" s="194"/>
      <c r="I539" s="193"/>
      <c r="J539" s="193"/>
      <c r="K539" s="193"/>
      <c r="L539" s="193"/>
      <c r="M539" s="193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3"/>
    </row>
    <row r="540" ht="15.75" customHeight="1">
      <c r="A540" s="193"/>
      <c r="B540" s="193"/>
      <c r="C540" s="193"/>
      <c r="D540" s="193"/>
      <c r="E540" s="193"/>
      <c r="F540" s="193"/>
      <c r="G540" s="193"/>
      <c r="H540" s="194"/>
      <c r="I540" s="193"/>
      <c r="J540" s="193"/>
      <c r="K540" s="193"/>
      <c r="L540" s="193"/>
      <c r="M540" s="193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3"/>
    </row>
    <row r="541" ht="15.75" customHeight="1">
      <c r="A541" s="193"/>
      <c r="B541" s="193"/>
      <c r="C541" s="193"/>
      <c r="D541" s="193"/>
      <c r="E541" s="193"/>
      <c r="F541" s="193"/>
      <c r="G541" s="193"/>
      <c r="H541" s="194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  <c r="Z541" s="193"/>
    </row>
    <row r="542" ht="15.75" customHeight="1">
      <c r="A542" s="193"/>
      <c r="B542" s="193"/>
      <c r="C542" s="193"/>
      <c r="D542" s="193"/>
      <c r="E542" s="193"/>
      <c r="F542" s="193"/>
      <c r="G542" s="193"/>
      <c r="H542" s="194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</row>
    <row r="543" ht="15.75" customHeight="1">
      <c r="A543" s="193"/>
      <c r="B543" s="193"/>
      <c r="C543" s="193"/>
      <c r="D543" s="193"/>
      <c r="E543" s="193"/>
      <c r="F543" s="193"/>
      <c r="G543" s="193"/>
      <c r="H543" s="194"/>
      <c r="I543" s="193"/>
      <c r="J543" s="193"/>
      <c r="K543" s="193"/>
      <c r="L543" s="193"/>
      <c r="M543" s="193"/>
      <c r="N543" s="193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Y543" s="193"/>
      <c r="Z543" s="193"/>
    </row>
    <row r="544" ht="15.75" customHeight="1">
      <c r="A544" s="193"/>
      <c r="B544" s="193"/>
      <c r="C544" s="193"/>
      <c r="D544" s="193"/>
      <c r="E544" s="193"/>
      <c r="F544" s="193"/>
      <c r="G544" s="193"/>
      <c r="H544" s="194"/>
      <c r="I544" s="193"/>
      <c r="J544" s="193"/>
      <c r="K544" s="193"/>
      <c r="L544" s="193"/>
      <c r="M544" s="193"/>
      <c r="N544" s="193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Y544" s="193"/>
      <c r="Z544" s="193"/>
    </row>
    <row r="545" ht="15.75" customHeight="1">
      <c r="A545" s="193"/>
      <c r="B545" s="193"/>
      <c r="C545" s="193"/>
      <c r="D545" s="193"/>
      <c r="E545" s="193"/>
      <c r="F545" s="193"/>
      <c r="G545" s="193"/>
      <c r="H545" s="194"/>
      <c r="I545" s="193"/>
      <c r="J545" s="193"/>
      <c r="K545" s="193"/>
      <c r="L545" s="193"/>
      <c r="M545" s="193"/>
      <c r="N545" s="193"/>
      <c r="O545" s="193"/>
      <c r="P545" s="193"/>
      <c r="Q545" s="193"/>
      <c r="R545" s="193"/>
      <c r="S545" s="193"/>
      <c r="T545" s="193"/>
      <c r="U545" s="193"/>
      <c r="V545" s="193"/>
      <c r="W545" s="193"/>
      <c r="X545" s="193"/>
      <c r="Y545" s="193"/>
      <c r="Z545" s="193"/>
    </row>
    <row r="546" ht="15.75" customHeight="1">
      <c r="A546" s="193"/>
      <c r="B546" s="193"/>
      <c r="C546" s="193"/>
      <c r="D546" s="193"/>
      <c r="E546" s="193"/>
      <c r="F546" s="193"/>
      <c r="G546" s="193"/>
      <c r="H546" s="194"/>
      <c r="I546" s="193"/>
      <c r="J546" s="193"/>
      <c r="K546" s="193"/>
      <c r="L546" s="193"/>
      <c r="M546" s="193"/>
      <c r="N546" s="193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Y546" s="193"/>
      <c r="Z546" s="193"/>
    </row>
    <row r="547" ht="15.75" customHeight="1">
      <c r="A547" s="193"/>
      <c r="B547" s="193"/>
      <c r="C547" s="193"/>
      <c r="D547" s="193"/>
      <c r="E547" s="193"/>
      <c r="F547" s="193"/>
      <c r="G547" s="193"/>
      <c r="H547" s="194"/>
      <c r="I547" s="193"/>
      <c r="J547" s="193"/>
      <c r="K547" s="193"/>
      <c r="L547" s="193"/>
      <c r="M547" s="193"/>
      <c r="N547" s="193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Y547" s="193"/>
      <c r="Z547" s="193"/>
    </row>
    <row r="548" ht="15.75" customHeight="1">
      <c r="A548" s="193"/>
      <c r="B548" s="193"/>
      <c r="C548" s="193"/>
      <c r="D548" s="193"/>
      <c r="E548" s="193"/>
      <c r="F548" s="193"/>
      <c r="G548" s="193"/>
      <c r="H548" s="194"/>
      <c r="I548" s="193"/>
      <c r="J548" s="193"/>
      <c r="K548" s="193"/>
      <c r="L548" s="193"/>
      <c r="M548" s="193"/>
      <c r="N548" s="193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Y548" s="193"/>
      <c r="Z548" s="193"/>
    </row>
    <row r="549" ht="15.75" customHeight="1">
      <c r="A549" s="193"/>
      <c r="B549" s="193"/>
      <c r="C549" s="193"/>
      <c r="D549" s="193"/>
      <c r="E549" s="193"/>
      <c r="F549" s="193"/>
      <c r="G549" s="193"/>
      <c r="H549" s="194"/>
      <c r="I549" s="193"/>
      <c r="J549" s="193"/>
      <c r="K549" s="193"/>
      <c r="L549" s="193"/>
      <c r="M549" s="193"/>
      <c r="N549" s="193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Y549" s="193"/>
      <c r="Z549" s="193"/>
    </row>
    <row r="550" ht="15.75" customHeight="1">
      <c r="A550" s="193"/>
      <c r="B550" s="193"/>
      <c r="C550" s="193"/>
      <c r="D550" s="193"/>
      <c r="E550" s="193"/>
      <c r="F550" s="193"/>
      <c r="G550" s="193"/>
      <c r="H550" s="194"/>
      <c r="I550" s="193"/>
      <c r="J550" s="193"/>
      <c r="K550" s="193"/>
      <c r="L550" s="193"/>
      <c r="M550" s="193"/>
      <c r="N550" s="193"/>
      <c r="O550" s="193"/>
      <c r="P550" s="193"/>
      <c r="Q550" s="193"/>
      <c r="R550" s="193"/>
      <c r="S550" s="193"/>
      <c r="T550" s="193"/>
      <c r="U550" s="193"/>
      <c r="V550" s="193"/>
      <c r="W550" s="193"/>
      <c r="X550" s="193"/>
      <c r="Y550" s="193"/>
      <c r="Z550" s="193"/>
    </row>
    <row r="551" ht="15.75" customHeight="1">
      <c r="A551" s="193"/>
      <c r="B551" s="193"/>
      <c r="C551" s="193"/>
      <c r="D551" s="193"/>
      <c r="E551" s="193"/>
      <c r="F551" s="193"/>
      <c r="G551" s="193"/>
      <c r="H551" s="194"/>
      <c r="I551" s="193"/>
      <c r="J551" s="193"/>
      <c r="K551" s="193"/>
      <c r="L551" s="193"/>
      <c r="M551" s="193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3"/>
    </row>
    <row r="552" ht="15.75" customHeight="1">
      <c r="A552" s="193"/>
      <c r="B552" s="193"/>
      <c r="C552" s="193"/>
      <c r="D552" s="193"/>
      <c r="E552" s="193"/>
      <c r="F552" s="193"/>
      <c r="G552" s="193"/>
      <c r="H552" s="194"/>
      <c r="I552" s="193"/>
      <c r="J552" s="193"/>
      <c r="K552" s="193"/>
      <c r="L552" s="193"/>
      <c r="M552" s="193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3"/>
    </row>
    <row r="553" ht="15.75" customHeight="1">
      <c r="A553" s="193"/>
      <c r="B553" s="193"/>
      <c r="C553" s="193"/>
      <c r="D553" s="193"/>
      <c r="E553" s="193"/>
      <c r="F553" s="193"/>
      <c r="G553" s="193"/>
      <c r="H553" s="194"/>
      <c r="I553" s="193"/>
      <c r="J553" s="193"/>
      <c r="K553" s="193"/>
      <c r="L553" s="193"/>
      <c r="M553" s="193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3"/>
    </row>
    <row r="554" ht="15.75" customHeight="1">
      <c r="A554" s="193"/>
      <c r="B554" s="193"/>
      <c r="C554" s="193"/>
      <c r="D554" s="193"/>
      <c r="E554" s="193"/>
      <c r="F554" s="193"/>
      <c r="G554" s="193"/>
      <c r="H554" s="194"/>
      <c r="I554" s="193"/>
      <c r="J554" s="193"/>
      <c r="K554" s="193"/>
      <c r="L554" s="193"/>
      <c r="M554" s="193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3"/>
    </row>
    <row r="555" ht="15.75" customHeight="1">
      <c r="A555" s="193"/>
      <c r="B555" s="193"/>
      <c r="C555" s="193"/>
      <c r="D555" s="193"/>
      <c r="E555" s="193"/>
      <c r="F555" s="193"/>
      <c r="G555" s="193"/>
      <c r="H555" s="194"/>
      <c r="I555" s="193"/>
      <c r="J555" s="193"/>
      <c r="K555" s="193"/>
      <c r="L555" s="193"/>
      <c r="M555" s="193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3"/>
    </row>
    <row r="556" ht="15.75" customHeight="1">
      <c r="A556" s="193"/>
      <c r="B556" s="193"/>
      <c r="C556" s="193"/>
      <c r="D556" s="193"/>
      <c r="E556" s="193"/>
      <c r="F556" s="193"/>
      <c r="G556" s="193"/>
      <c r="H556" s="194"/>
      <c r="I556" s="193"/>
      <c r="J556" s="193"/>
      <c r="K556" s="193"/>
      <c r="L556" s="193"/>
      <c r="M556" s="193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3"/>
    </row>
    <row r="557" ht="15.75" customHeight="1">
      <c r="A557" s="193"/>
      <c r="B557" s="193"/>
      <c r="C557" s="193"/>
      <c r="D557" s="193"/>
      <c r="E557" s="193"/>
      <c r="F557" s="193"/>
      <c r="G557" s="193"/>
      <c r="H557" s="194"/>
      <c r="I557" s="193"/>
      <c r="J557" s="193"/>
      <c r="K557" s="193"/>
      <c r="L557" s="193"/>
      <c r="M557" s="193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3"/>
    </row>
    <row r="558" ht="15.75" customHeight="1">
      <c r="A558" s="193"/>
      <c r="B558" s="193"/>
      <c r="C558" s="193"/>
      <c r="D558" s="193"/>
      <c r="E558" s="193"/>
      <c r="F558" s="193"/>
      <c r="G558" s="193"/>
      <c r="H558" s="194"/>
      <c r="I558" s="193"/>
      <c r="J558" s="193"/>
      <c r="K558" s="193"/>
      <c r="L558" s="193"/>
      <c r="M558" s="193"/>
      <c r="N558" s="193"/>
      <c r="O558" s="193"/>
      <c r="P558" s="193"/>
      <c r="Q558" s="193"/>
      <c r="R558" s="193"/>
      <c r="S558" s="193"/>
      <c r="T558" s="193"/>
      <c r="U558" s="193"/>
      <c r="V558" s="193"/>
      <c r="W558" s="193"/>
      <c r="X558" s="193"/>
      <c r="Y558" s="193"/>
      <c r="Z558" s="193"/>
    </row>
    <row r="559" ht="15.75" customHeight="1">
      <c r="A559" s="193"/>
      <c r="B559" s="193"/>
      <c r="C559" s="193"/>
      <c r="D559" s="193"/>
      <c r="E559" s="193"/>
      <c r="F559" s="193"/>
      <c r="G559" s="193"/>
      <c r="H559" s="194"/>
      <c r="I559" s="193"/>
      <c r="J559" s="193"/>
      <c r="K559" s="193"/>
      <c r="L559" s="193"/>
      <c r="M559" s="193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3"/>
    </row>
    <row r="560" ht="15.75" customHeight="1">
      <c r="A560" s="193"/>
      <c r="B560" s="193"/>
      <c r="C560" s="193"/>
      <c r="D560" s="193"/>
      <c r="E560" s="193"/>
      <c r="F560" s="193"/>
      <c r="G560" s="193"/>
      <c r="H560" s="194"/>
      <c r="I560" s="193"/>
      <c r="J560" s="193"/>
      <c r="K560" s="193"/>
      <c r="L560" s="193"/>
      <c r="M560" s="193"/>
      <c r="N560" s="193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Y560" s="193"/>
      <c r="Z560" s="193"/>
    </row>
    <row r="561" ht="15.75" customHeight="1">
      <c r="A561" s="193"/>
      <c r="B561" s="193"/>
      <c r="C561" s="193"/>
      <c r="D561" s="193"/>
      <c r="E561" s="193"/>
      <c r="F561" s="193"/>
      <c r="G561" s="193"/>
      <c r="H561" s="194"/>
      <c r="I561" s="193"/>
      <c r="J561" s="193"/>
      <c r="K561" s="193"/>
      <c r="L561" s="193"/>
      <c r="M561" s="193"/>
      <c r="N561" s="193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Y561" s="193"/>
      <c r="Z561" s="193"/>
    </row>
    <row r="562" ht="15.75" customHeight="1">
      <c r="A562" s="193"/>
      <c r="B562" s="193"/>
      <c r="C562" s="193"/>
      <c r="D562" s="193"/>
      <c r="E562" s="193"/>
      <c r="F562" s="193"/>
      <c r="G562" s="193"/>
      <c r="H562" s="194"/>
      <c r="I562" s="193"/>
      <c r="J562" s="193"/>
      <c r="K562" s="193"/>
      <c r="L562" s="193"/>
      <c r="M562" s="193"/>
      <c r="N562" s="193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Y562" s="193"/>
      <c r="Z562" s="193"/>
    </row>
    <row r="563" ht="15.75" customHeight="1">
      <c r="A563" s="193"/>
      <c r="B563" s="193"/>
      <c r="C563" s="193"/>
      <c r="D563" s="193"/>
      <c r="E563" s="193"/>
      <c r="F563" s="193"/>
      <c r="G563" s="193"/>
      <c r="H563" s="194"/>
      <c r="I563" s="193"/>
      <c r="J563" s="193"/>
      <c r="K563" s="193"/>
      <c r="L563" s="193"/>
      <c r="M563" s="193"/>
      <c r="N563" s="193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Y563" s="193"/>
      <c r="Z563" s="193"/>
    </row>
    <row r="564" ht="15.75" customHeight="1">
      <c r="A564" s="193"/>
      <c r="B564" s="193"/>
      <c r="C564" s="193"/>
      <c r="D564" s="193"/>
      <c r="E564" s="193"/>
      <c r="F564" s="193"/>
      <c r="G564" s="193"/>
      <c r="H564" s="194"/>
      <c r="I564" s="193"/>
      <c r="J564" s="193"/>
      <c r="K564" s="193"/>
      <c r="L564" s="193"/>
      <c r="M564" s="193"/>
      <c r="N564" s="193"/>
      <c r="O564" s="193"/>
      <c r="P564" s="193"/>
      <c r="Q564" s="193"/>
      <c r="R564" s="193"/>
      <c r="S564" s="193"/>
      <c r="T564" s="193"/>
      <c r="U564" s="193"/>
      <c r="V564" s="193"/>
      <c r="W564" s="193"/>
      <c r="X564" s="193"/>
      <c r="Y564" s="193"/>
      <c r="Z564" s="193"/>
    </row>
    <row r="565" ht="15.75" customHeight="1">
      <c r="A565" s="193"/>
      <c r="B565" s="193"/>
      <c r="C565" s="193"/>
      <c r="D565" s="193"/>
      <c r="E565" s="193"/>
      <c r="F565" s="193"/>
      <c r="G565" s="193"/>
      <c r="H565" s="194"/>
      <c r="I565" s="193"/>
      <c r="J565" s="193"/>
      <c r="K565" s="193"/>
      <c r="L565" s="193"/>
      <c r="M565" s="193"/>
      <c r="N565" s="193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Y565" s="193"/>
      <c r="Z565" s="193"/>
    </row>
    <row r="566" ht="15.75" customHeight="1">
      <c r="A566" s="193"/>
      <c r="B566" s="193"/>
      <c r="C566" s="193"/>
      <c r="D566" s="193"/>
      <c r="E566" s="193"/>
      <c r="F566" s="193"/>
      <c r="G566" s="193"/>
      <c r="H566" s="194"/>
      <c r="I566" s="193"/>
      <c r="J566" s="193"/>
      <c r="K566" s="193"/>
      <c r="L566" s="193"/>
      <c r="M566" s="193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3"/>
    </row>
    <row r="567" ht="15.75" customHeight="1">
      <c r="A567" s="193"/>
      <c r="B567" s="193"/>
      <c r="C567" s="193"/>
      <c r="D567" s="193"/>
      <c r="E567" s="193"/>
      <c r="F567" s="193"/>
      <c r="G567" s="193"/>
      <c r="H567" s="194"/>
      <c r="I567" s="193"/>
      <c r="J567" s="193"/>
      <c r="K567" s="193"/>
      <c r="L567" s="193"/>
      <c r="M567" s="193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3"/>
    </row>
    <row r="568" ht="15.75" customHeight="1">
      <c r="A568" s="193"/>
      <c r="B568" s="193"/>
      <c r="C568" s="193"/>
      <c r="D568" s="193"/>
      <c r="E568" s="193"/>
      <c r="F568" s="193"/>
      <c r="G568" s="193"/>
      <c r="H568" s="194"/>
      <c r="I568" s="193"/>
      <c r="J568" s="193"/>
      <c r="K568" s="193"/>
      <c r="L568" s="193"/>
      <c r="M568" s="193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3"/>
    </row>
    <row r="569" ht="15.75" customHeight="1">
      <c r="A569" s="193"/>
      <c r="B569" s="193"/>
      <c r="C569" s="193"/>
      <c r="D569" s="193"/>
      <c r="E569" s="193"/>
      <c r="F569" s="193"/>
      <c r="G569" s="193"/>
      <c r="H569" s="194"/>
      <c r="I569" s="193"/>
      <c r="J569" s="193"/>
      <c r="K569" s="193"/>
      <c r="L569" s="193"/>
      <c r="M569" s="193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3"/>
    </row>
    <row r="570" ht="15.75" customHeight="1">
      <c r="A570" s="193"/>
      <c r="B570" s="193"/>
      <c r="C570" s="193"/>
      <c r="D570" s="193"/>
      <c r="E570" s="193"/>
      <c r="F570" s="193"/>
      <c r="G570" s="193"/>
      <c r="H570" s="194"/>
      <c r="I570" s="193"/>
      <c r="J570" s="193"/>
      <c r="K570" s="193"/>
      <c r="L570" s="193"/>
      <c r="M570" s="193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3"/>
    </row>
    <row r="571" ht="15.75" customHeight="1">
      <c r="A571" s="193"/>
      <c r="B571" s="193"/>
      <c r="C571" s="193"/>
      <c r="D571" s="193"/>
      <c r="E571" s="193"/>
      <c r="F571" s="193"/>
      <c r="G571" s="193"/>
      <c r="H571" s="194"/>
      <c r="I571" s="193"/>
      <c r="J571" s="193"/>
      <c r="K571" s="193"/>
      <c r="L571" s="193"/>
      <c r="M571" s="193"/>
      <c r="N571" s="193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Y571" s="193"/>
      <c r="Z571" s="193"/>
    </row>
    <row r="572" ht="15.75" customHeight="1">
      <c r="A572" s="193"/>
      <c r="B572" s="193"/>
      <c r="C572" s="193"/>
      <c r="D572" s="193"/>
      <c r="E572" s="193"/>
      <c r="F572" s="193"/>
      <c r="G572" s="193"/>
      <c r="H572" s="194"/>
      <c r="I572" s="193"/>
      <c r="J572" s="193"/>
      <c r="K572" s="193"/>
      <c r="L572" s="193"/>
      <c r="M572" s="193"/>
      <c r="N572" s="193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Y572" s="193"/>
      <c r="Z572" s="193"/>
    </row>
    <row r="573" ht="15.75" customHeight="1">
      <c r="A573" s="193"/>
      <c r="B573" s="193"/>
      <c r="C573" s="193"/>
      <c r="D573" s="193"/>
      <c r="E573" s="193"/>
      <c r="F573" s="193"/>
      <c r="G573" s="193"/>
      <c r="H573" s="194"/>
      <c r="I573" s="193"/>
      <c r="J573" s="193"/>
      <c r="K573" s="193"/>
      <c r="L573" s="193"/>
      <c r="M573" s="193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3"/>
    </row>
    <row r="574" ht="15.75" customHeight="1">
      <c r="A574" s="193"/>
      <c r="B574" s="193"/>
      <c r="C574" s="193"/>
      <c r="D574" s="193"/>
      <c r="E574" s="193"/>
      <c r="F574" s="193"/>
      <c r="G574" s="193"/>
      <c r="H574" s="194"/>
      <c r="I574" s="193"/>
      <c r="J574" s="193"/>
      <c r="K574" s="193"/>
      <c r="L574" s="193"/>
      <c r="M574" s="193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3"/>
    </row>
    <row r="575" ht="15.75" customHeight="1">
      <c r="A575" s="193"/>
      <c r="B575" s="193"/>
      <c r="C575" s="193"/>
      <c r="D575" s="193"/>
      <c r="E575" s="193"/>
      <c r="F575" s="193"/>
      <c r="G575" s="193"/>
      <c r="H575" s="194"/>
      <c r="I575" s="193"/>
      <c r="J575" s="193"/>
      <c r="K575" s="193"/>
      <c r="L575" s="193"/>
      <c r="M575" s="193"/>
      <c r="N575" s="193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Y575" s="193"/>
      <c r="Z575" s="193"/>
    </row>
    <row r="576" ht="15.75" customHeight="1">
      <c r="A576" s="193"/>
      <c r="B576" s="193"/>
      <c r="C576" s="193"/>
      <c r="D576" s="193"/>
      <c r="E576" s="193"/>
      <c r="F576" s="193"/>
      <c r="G576" s="193"/>
      <c r="H576" s="194"/>
      <c r="I576" s="193"/>
      <c r="J576" s="193"/>
      <c r="K576" s="193"/>
      <c r="L576" s="193"/>
      <c r="M576" s="193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3"/>
    </row>
    <row r="577" ht="15.75" customHeight="1">
      <c r="A577" s="193"/>
      <c r="B577" s="193"/>
      <c r="C577" s="193"/>
      <c r="D577" s="193"/>
      <c r="E577" s="193"/>
      <c r="F577" s="193"/>
      <c r="G577" s="193"/>
      <c r="H577" s="194"/>
      <c r="I577" s="193"/>
      <c r="J577" s="193"/>
      <c r="K577" s="193"/>
      <c r="L577" s="193"/>
      <c r="M577" s="193"/>
      <c r="N577" s="193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Y577" s="193"/>
      <c r="Z577" s="193"/>
    </row>
    <row r="578" ht="15.75" customHeight="1">
      <c r="A578" s="193"/>
      <c r="B578" s="193"/>
      <c r="C578" s="193"/>
      <c r="D578" s="193"/>
      <c r="E578" s="193"/>
      <c r="F578" s="193"/>
      <c r="G578" s="193"/>
      <c r="H578" s="194"/>
      <c r="I578" s="193"/>
      <c r="J578" s="193"/>
      <c r="K578" s="193"/>
      <c r="L578" s="193"/>
      <c r="M578" s="193"/>
      <c r="N578" s="193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Y578" s="193"/>
      <c r="Z578" s="193"/>
    </row>
    <row r="579" ht="15.75" customHeight="1">
      <c r="A579" s="193"/>
      <c r="B579" s="193"/>
      <c r="C579" s="193"/>
      <c r="D579" s="193"/>
      <c r="E579" s="193"/>
      <c r="F579" s="193"/>
      <c r="G579" s="193"/>
      <c r="H579" s="194"/>
      <c r="I579" s="193"/>
      <c r="J579" s="193"/>
      <c r="K579" s="193"/>
      <c r="L579" s="193"/>
      <c r="M579" s="193"/>
      <c r="N579" s="193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Y579" s="193"/>
      <c r="Z579" s="193"/>
    </row>
    <row r="580" ht="15.75" customHeight="1">
      <c r="A580" s="193"/>
      <c r="B580" s="193"/>
      <c r="C580" s="193"/>
      <c r="D580" s="193"/>
      <c r="E580" s="193"/>
      <c r="F580" s="193"/>
      <c r="G580" s="193"/>
      <c r="H580" s="194"/>
      <c r="I580" s="193"/>
      <c r="J580" s="193"/>
      <c r="K580" s="193"/>
      <c r="L580" s="193"/>
      <c r="M580" s="193"/>
      <c r="N580" s="193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Y580" s="193"/>
      <c r="Z580" s="193"/>
    </row>
    <row r="581" ht="15.75" customHeight="1">
      <c r="A581" s="193"/>
      <c r="B581" s="193"/>
      <c r="C581" s="193"/>
      <c r="D581" s="193"/>
      <c r="E581" s="193"/>
      <c r="F581" s="193"/>
      <c r="G581" s="193"/>
      <c r="H581" s="194"/>
      <c r="I581" s="193"/>
      <c r="J581" s="193"/>
      <c r="K581" s="193"/>
      <c r="L581" s="193"/>
      <c r="M581" s="193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3"/>
    </row>
    <row r="582" ht="15.75" customHeight="1">
      <c r="A582" s="193"/>
      <c r="B582" s="193"/>
      <c r="C582" s="193"/>
      <c r="D582" s="193"/>
      <c r="E582" s="193"/>
      <c r="F582" s="193"/>
      <c r="G582" s="193"/>
      <c r="H582" s="194"/>
      <c r="I582" s="193"/>
      <c r="J582" s="193"/>
      <c r="K582" s="193"/>
      <c r="L582" s="193"/>
      <c r="M582" s="193"/>
      <c r="N582" s="193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Y582" s="193"/>
      <c r="Z582" s="193"/>
    </row>
    <row r="583" ht="15.75" customHeight="1">
      <c r="A583" s="193"/>
      <c r="B583" s="193"/>
      <c r="C583" s="193"/>
      <c r="D583" s="193"/>
      <c r="E583" s="193"/>
      <c r="F583" s="193"/>
      <c r="G583" s="193"/>
      <c r="H583" s="194"/>
      <c r="I583" s="193"/>
      <c r="J583" s="193"/>
      <c r="K583" s="193"/>
      <c r="L583" s="193"/>
      <c r="M583" s="193"/>
      <c r="N583" s="193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Y583" s="193"/>
      <c r="Z583" s="193"/>
    </row>
    <row r="584" ht="15.75" customHeight="1">
      <c r="A584" s="193"/>
      <c r="B584" s="193"/>
      <c r="C584" s="193"/>
      <c r="D584" s="193"/>
      <c r="E584" s="193"/>
      <c r="F584" s="193"/>
      <c r="G584" s="193"/>
      <c r="H584" s="194"/>
      <c r="I584" s="193"/>
      <c r="J584" s="193"/>
      <c r="K584" s="193"/>
      <c r="L584" s="193"/>
      <c r="M584" s="193"/>
      <c r="N584" s="193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Y584" s="193"/>
      <c r="Z584" s="193"/>
    </row>
    <row r="585" ht="15.75" customHeight="1">
      <c r="A585" s="193"/>
      <c r="B585" s="193"/>
      <c r="C585" s="193"/>
      <c r="D585" s="193"/>
      <c r="E585" s="193"/>
      <c r="F585" s="193"/>
      <c r="G585" s="193"/>
      <c r="H585" s="194"/>
      <c r="I585" s="193"/>
      <c r="J585" s="193"/>
      <c r="K585" s="193"/>
      <c r="L585" s="193"/>
      <c r="M585" s="193"/>
      <c r="N585" s="193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Y585" s="193"/>
      <c r="Z585" s="193"/>
    </row>
    <row r="586" ht="15.75" customHeight="1">
      <c r="A586" s="193"/>
      <c r="B586" s="193"/>
      <c r="C586" s="193"/>
      <c r="D586" s="193"/>
      <c r="E586" s="193"/>
      <c r="F586" s="193"/>
      <c r="G586" s="193"/>
      <c r="H586" s="194"/>
      <c r="I586" s="193"/>
      <c r="J586" s="193"/>
      <c r="K586" s="193"/>
      <c r="L586" s="193"/>
      <c r="M586" s="193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3"/>
    </row>
    <row r="587" ht="15.75" customHeight="1">
      <c r="A587" s="193"/>
      <c r="B587" s="193"/>
      <c r="C587" s="193"/>
      <c r="D587" s="193"/>
      <c r="E587" s="193"/>
      <c r="F587" s="193"/>
      <c r="G587" s="193"/>
      <c r="H587" s="194"/>
      <c r="I587" s="193"/>
      <c r="J587" s="193"/>
      <c r="K587" s="193"/>
      <c r="L587" s="193"/>
      <c r="M587" s="193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3"/>
    </row>
    <row r="588" ht="15.75" customHeight="1">
      <c r="A588" s="193"/>
      <c r="B588" s="193"/>
      <c r="C588" s="193"/>
      <c r="D588" s="193"/>
      <c r="E588" s="193"/>
      <c r="F588" s="193"/>
      <c r="G588" s="193"/>
      <c r="H588" s="194"/>
      <c r="I588" s="193"/>
      <c r="J588" s="193"/>
      <c r="K588" s="193"/>
      <c r="L588" s="193"/>
      <c r="M588" s="193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3"/>
    </row>
    <row r="589" ht="15.75" customHeight="1">
      <c r="A589" s="193"/>
      <c r="B589" s="193"/>
      <c r="C589" s="193"/>
      <c r="D589" s="193"/>
      <c r="E589" s="193"/>
      <c r="F589" s="193"/>
      <c r="G589" s="193"/>
      <c r="H589" s="194"/>
      <c r="I589" s="193"/>
      <c r="J589" s="193"/>
      <c r="K589" s="193"/>
      <c r="L589" s="193"/>
      <c r="M589" s="193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3"/>
    </row>
    <row r="590" ht="15.75" customHeight="1">
      <c r="A590" s="193"/>
      <c r="B590" s="193"/>
      <c r="C590" s="193"/>
      <c r="D590" s="193"/>
      <c r="E590" s="193"/>
      <c r="F590" s="193"/>
      <c r="G590" s="193"/>
      <c r="H590" s="194"/>
      <c r="I590" s="193"/>
      <c r="J590" s="193"/>
      <c r="K590" s="193"/>
      <c r="L590" s="193"/>
      <c r="M590" s="193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3"/>
    </row>
    <row r="591" ht="15.75" customHeight="1">
      <c r="A591" s="193"/>
      <c r="B591" s="193"/>
      <c r="C591" s="193"/>
      <c r="D591" s="193"/>
      <c r="E591" s="193"/>
      <c r="F591" s="193"/>
      <c r="G591" s="193"/>
      <c r="H591" s="194"/>
      <c r="I591" s="193"/>
      <c r="J591" s="193"/>
      <c r="K591" s="193"/>
      <c r="L591" s="193"/>
      <c r="M591" s="193"/>
      <c r="N591" s="193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Y591" s="193"/>
      <c r="Z591" s="193"/>
    </row>
    <row r="592" ht="15.75" customHeight="1">
      <c r="A592" s="193"/>
      <c r="B592" s="193"/>
      <c r="C592" s="193"/>
      <c r="D592" s="193"/>
      <c r="E592" s="193"/>
      <c r="F592" s="193"/>
      <c r="G592" s="193"/>
      <c r="H592" s="194"/>
      <c r="I592" s="193"/>
      <c r="J592" s="193"/>
      <c r="K592" s="193"/>
      <c r="L592" s="193"/>
      <c r="M592" s="193"/>
      <c r="N592" s="193"/>
      <c r="O592" s="193"/>
      <c r="P592" s="193"/>
      <c r="Q592" s="193"/>
      <c r="R592" s="193"/>
      <c r="S592" s="193"/>
      <c r="T592" s="193"/>
      <c r="U592" s="193"/>
      <c r="V592" s="193"/>
      <c r="W592" s="193"/>
      <c r="X592" s="193"/>
      <c r="Y592" s="193"/>
      <c r="Z592" s="193"/>
    </row>
    <row r="593" ht="15.75" customHeight="1">
      <c r="A593" s="193"/>
      <c r="B593" s="193"/>
      <c r="C593" s="193"/>
      <c r="D593" s="193"/>
      <c r="E593" s="193"/>
      <c r="F593" s="193"/>
      <c r="G593" s="193"/>
      <c r="H593" s="194"/>
      <c r="I593" s="193"/>
      <c r="J593" s="193"/>
      <c r="K593" s="193"/>
      <c r="L593" s="193"/>
      <c r="M593" s="193"/>
      <c r="N593" s="193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Y593" s="193"/>
      <c r="Z593" s="193"/>
    </row>
    <row r="594" ht="15.75" customHeight="1">
      <c r="A594" s="193"/>
      <c r="B594" s="193"/>
      <c r="C594" s="193"/>
      <c r="D594" s="193"/>
      <c r="E594" s="193"/>
      <c r="F594" s="193"/>
      <c r="G594" s="193"/>
      <c r="H594" s="194"/>
      <c r="I594" s="193"/>
      <c r="J594" s="193"/>
      <c r="K594" s="193"/>
      <c r="L594" s="193"/>
      <c r="M594" s="193"/>
      <c r="N594" s="193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Y594" s="193"/>
      <c r="Z594" s="193"/>
    </row>
    <row r="595" ht="15.75" customHeight="1">
      <c r="A595" s="193"/>
      <c r="B595" s="193"/>
      <c r="C595" s="193"/>
      <c r="D595" s="193"/>
      <c r="E595" s="193"/>
      <c r="F595" s="193"/>
      <c r="G595" s="193"/>
      <c r="H595" s="194"/>
      <c r="I595" s="193"/>
      <c r="J595" s="193"/>
      <c r="K595" s="193"/>
      <c r="L595" s="193"/>
      <c r="M595" s="193"/>
      <c r="N595" s="193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Y595" s="193"/>
      <c r="Z595" s="193"/>
    </row>
    <row r="596" ht="15.75" customHeight="1">
      <c r="A596" s="193"/>
      <c r="B596" s="193"/>
      <c r="C596" s="193"/>
      <c r="D596" s="193"/>
      <c r="E596" s="193"/>
      <c r="F596" s="193"/>
      <c r="G596" s="193"/>
      <c r="H596" s="194"/>
      <c r="I596" s="193"/>
      <c r="J596" s="193"/>
      <c r="K596" s="193"/>
      <c r="L596" s="193"/>
      <c r="M596" s="193"/>
      <c r="N596" s="193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Y596" s="193"/>
      <c r="Z596" s="193"/>
    </row>
    <row r="597" ht="15.75" customHeight="1">
      <c r="A597" s="193"/>
      <c r="B597" s="193"/>
      <c r="C597" s="193"/>
      <c r="D597" s="193"/>
      <c r="E597" s="193"/>
      <c r="F597" s="193"/>
      <c r="G597" s="193"/>
      <c r="H597" s="194"/>
      <c r="I597" s="193"/>
      <c r="J597" s="193"/>
      <c r="K597" s="193"/>
      <c r="L597" s="193"/>
      <c r="M597" s="193"/>
      <c r="N597" s="193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Y597" s="193"/>
      <c r="Z597" s="193"/>
    </row>
    <row r="598" ht="15.75" customHeight="1">
      <c r="A598" s="193"/>
      <c r="B598" s="193"/>
      <c r="C598" s="193"/>
      <c r="D598" s="193"/>
      <c r="E598" s="193"/>
      <c r="F598" s="193"/>
      <c r="G598" s="193"/>
      <c r="H598" s="194"/>
      <c r="I598" s="193"/>
      <c r="J598" s="193"/>
      <c r="K598" s="193"/>
      <c r="L598" s="193"/>
      <c r="M598" s="193"/>
      <c r="N598" s="193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Y598" s="193"/>
      <c r="Z598" s="193"/>
    </row>
    <row r="599" ht="15.75" customHeight="1">
      <c r="A599" s="193"/>
      <c r="B599" s="193"/>
      <c r="C599" s="193"/>
      <c r="D599" s="193"/>
      <c r="E599" s="193"/>
      <c r="F599" s="193"/>
      <c r="G599" s="193"/>
      <c r="H599" s="194"/>
      <c r="I599" s="193"/>
      <c r="J599" s="193"/>
      <c r="K599" s="193"/>
      <c r="L599" s="193"/>
      <c r="M599" s="193"/>
      <c r="N599" s="193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Y599" s="193"/>
      <c r="Z599" s="193"/>
    </row>
    <row r="600" ht="15.75" customHeight="1">
      <c r="A600" s="193"/>
      <c r="B600" s="193"/>
      <c r="C600" s="193"/>
      <c r="D600" s="193"/>
      <c r="E600" s="193"/>
      <c r="F600" s="193"/>
      <c r="G600" s="193"/>
      <c r="H600" s="194"/>
      <c r="I600" s="193"/>
      <c r="J600" s="193"/>
      <c r="K600" s="193"/>
      <c r="L600" s="193"/>
      <c r="M600" s="193"/>
      <c r="N600" s="193"/>
      <c r="O600" s="193"/>
      <c r="P600" s="193"/>
      <c r="Q600" s="193"/>
      <c r="R600" s="193"/>
      <c r="S600" s="193"/>
      <c r="T600" s="193"/>
      <c r="U600" s="193"/>
      <c r="V600" s="193"/>
      <c r="W600" s="193"/>
      <c r="X600" s="193"/>
      <c r="Y600" s="193"/>
      <c r="Z600" s="193"/>
    </row>
    <row r="601" ht="15.75" customHeight="1">
      <c r="A601" s="193"/>
      <c r="B601" s="193"/>
      <c r="C601" s="193"/>
      <c r="D601" s="193"/>
      <c r="E601" s="193"/>
      <c r="F601" s="193"/>
      <c r="G601" s="193"/>
      <c r="H601" s="194"/>
      <c r="I601" s="193"/>
      <c r="J601" s="193"/>
      <c r="K601" s="193"/>
      <c r="L601" s="193"/>
      <c r="M601" s="193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3"/>
    </row>
    <row r="602" ht="15.75" customHeight="1">
      <c r="A602" s="193"/>
      <c r="B602" s="193"/>
      <c r="C602" s="193"/>
      <c r="D602" s="193"/>
      <c r="E602" s="193"/>
      <c r="F602" s="193"/>
      <c r="G602" s="193"/>
      <c r="H602" s="194"/>
      <c r="I602" s="193"/>
      <c r="J602" s="193"/>
      <c r="K602" s="193"/>
      <c r="L602" s="193"/>
      <c r="M602" s="193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3"/>
    </row>
    <row r="603" ht="15.75" customHeight="1">
      <c r="A603" s="193"/>
      <c r="B603" s="193"/>
      <c r="C603" s="193"/>
      <c r="D603" s="193"/>
      <c r="E603" s="193"/>
      <c r="F603" s="193"/>
      <c r="G603" s="193"/>
      <c r="H603" s="194"/>
      <c r="I603" s="193"/>
      <c r="J603" s="193"/>
      <c r="K603" s="193"/>
      <c r="L603" s="193"/>
      <c r="M603" s="193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3"/>
    </row>
    <row r="604" ht="15.75" customHeight="1">
      <c r="A604" s="193"/>
      <c r="B604" s="193"/>
      <c r="C604" s="193"/>
      <c r="D604" s="193"/>
      <c r="E604" s="193"/>
      <c r="F604" s="193"/>
      <c r="G604" s="193"/>
      <c r="H604" s="194"/>
      <c r="I604" s="193"/>
      <c r="J604" s="193"/>
      <c r="K604" s="193"/>
      <c r="L604" s="193"/>
      <c r="M604" s="193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3"/>
    </row>
    <row r="605" ht="15.75" customHeight="1">
      <c r="A605" s="193"/>
      <c r="B605" s="193"/>
      <c r="C605" s="193"/>
      <c r="D605" s="193"/>
      <c r="E605" s="193"/>
      <c r="F605" s="193"/>
      <c r="G605" s="193"/>
      <c r="H605" s="194"/>
      <c r="I605" s="193"/>
      <c r="J605" s="193"/>
      <c r="K605" s="193"/>
      <c r="L605" s="193"/>
      <c r="M605" s="193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3"/>
    </row>
    <row r="606" ht="15.75" customHeight="1">
      <c r="A606" s="193"/>
      <c r="B606" s="193"/>
      <c r="C606" s="193"/>
      <c r="D606" s="193"/>
      <c r="E606" s="193"/>
      <c r="F606" s="193"/>
      <c r="G606" s="193"/>
      <c r="H606" s="194"/>
      <c r="I606" s="193"/>
      <c r="J606" s="193"/>
      <c r="K606" s="193"/>
      <c r="L606" s="193"/>
      <c r="M606" s="193"/>
      <c r="N606" s="193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Y606" s="193"/>
      <c r="Z606" s="193"/>
    </row>
    <row r="607" ht="15.75" customHeight="1">
      <c r="A607" s="193"/>
      <c r="B607" s="193"/>
      <c r="C607" s="193"/>
      <c r="D607" s="193"/>
      <c r="E607" s="193"/>
      <c r="F607" s="193"/>
      <c r="G607" s="193"/>
      <c r="H607" s="194"/>
      <c r="I607" s="193"/>
      <c r="J607" s="193"/>
      <c r="K607" s="193"/>
      <c r="L607" s="193"/>
      <c r="M607" s="193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3"/>
    </row>
    <row r="608" ht="15.75" customHeight="1">
      <c r="A608" s="193"/>
      <c r="B608" s="193"/>
      <c r="C608" s="193"/>
      <c r="D608" s="193"/>
      <c r="E608" s="193"/>
      <c r="F608" s="193"/>
      <c r="G608" s="193"/>
      <c r="H608" s="194"/>
      <c r="I608" s="193"/>
      <c r="J608" s="193"/>
      <c r="K608" s="193"/>
      <c r="L608" s="193"/>
      <c r="M608" s="193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3"/>
    </row>
    <row r="609" ht="15.75" customHeight="1">
      <c r="A609" s="193"/>
      <c r="B609" s="193"/>
      <c r="C609" s="193"/>
      <c r="D609" s="193"/>
      <c r="E609" s="193"/>
      <c r="F609" s="193"/>
      <c r="G609" s="193"/>
      <c r="H609" s="194"/>
      <c r="I609" s="193"/>
      <c r="J609" s="193"/>
      <c r="K609" s="193"/>
      <c r="L609" s="193"/>
      <c r="M609" s="193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3"/>
    </row>
    <row r="610" ht="15.75" customHeight="1">
      <c r="A610" s="193"/>
      <c r="B610" s="193"/>
      <c r="C610" s="193"/>
      <c r="D610" s="193"/>
      <c r="E610" s="193"/>
      <c r="F610" s="193"/>
      <c r="G610" s="193"/>
      <c r="H610" s="194"/>
      <c r="I610" s="193"/>
      <c r="J610" s="193"/>
      <c r="K610" s="193"/>
      <c r="L610" s="193"/>
      <c r="M610" s="193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3"/>
    </row>
    <row r="611" ht="15.75" customHeight="1">
      <c r="A611" s="193"/>
      <c r="B611" s="193"/>
      <c r="C611" s="193"/>
      <c r="D611" s="193"/>
      <c r="E611" s="193"/>
      <c r="F611" s="193"/>
      <c r="G611" s="193"/>
      <c r="H611" s="194"/>
      <c r="I611" s="193"/>
      <c r="J611" s="193"/>
      <c r="K611" s="193"/>
      <c r="L611" s="193"/>
      <c r="M611" s="193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3"/>
    </row>
    <row r="612" ht="15.75" customHeight="1">
      <c r="A612" s="193"/>
      <c r="B612" s="193"/>
      <c r="C612" s="193"/>
      <c r="D612" s="193"/>
      <c r="E612" s="193"/>
      <c r="F612" s="193"/>
      <c r="G612" s="193"/>
      <c r="H612" s="194"/>
      <c r="I612" s="193"/>
      <c r="J612" s="193"/>
      <c r="K612" s="193"/>
      <c r="L612" s="193"/>
      <c r="M612" s="193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3"/>
    </row>
    <row r="613" ht="15.75" customHeight="1">
      <c r="A613" s="193"/>
      <c r="B613" s="193"/>
      <c r="C613" s="193"/>
      <c r="D613" s="193"/>
      <c r="E613" s="193"/>
      <c r="F613" s="193"/>
      <c r="G613" s="193"/>
      <c r="H613" s="194"/>
      <c r="I613" s="193"/>
      <c r="J613" s="193"/>
      <c r="K613" s="193"/>
      <c r="L613" s="193"/>
      <c r="M613" s="193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3"/>
    </row>
    <row r="614" ht="15.75" customHeight="1">
      <c r="A614" s="193"/>
      <c r="B614" s="193"/>
      <c r="C614" s="193"/>
      <c r="D614" s="193"/>
      <c r="E614" s="193"/>
      <c r="F614" s="193"/>
      <c r="G614" s="193"/>
      <c r="H614" s="194"/>
      <c r="I614" s="193"/>
      <c r="J614" s="193"/>
      <c r="K614" s="193"/>
      <c r="L614" s="193"/>
      <c r="M614" s="193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3"/>
    </row>
    <row r="615" ht="15.75" customHeight="1">
      <c r="A615" s="193"/>
      <c r="B615" s="193"/>
      <c r="C615" s="193"/>
      <c r="D615" s="193"/>
      <c r="E615" s="193"/>
      <c r="F615" s="193"/>
      <c r="G615" s="193"/>
      <c r="H615" s="194"/>
      <c r="I615" s="193"/>
      <c r="J615" s="193"/>
      <c r="K615" s="193"/>
      <c r="L615" s="193"/>
      <c r="M615" s="193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3"/>
    </row>
    <row r="616" ht="15.75" customHeight="1">
      <c r="A616" s="193"/>
      <c r="B616" s="193"/>
      <c r="C616" s="193"/>
      <c r="D616" s="193"/>
      <c r="E616" s="193"/>
      <c r="F616" s="193"/>
      <c r="G616" s="193"/>
      <c r="H616" s="194"/>
      <c r="I616" s="193"/>
      <c r="J616" s="193"/>
      <c r="K616" s="193"/>
      <c r="L616" s="193"/>
      <c r="M616" s="193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3"/>
    </row>
    <row r="617" ht="15.75" customHeight="1">
      <c r="A617" s="193"/>
      <c r="B617" s="193"/>
      <c r="C617" s="193"/>
      <c r="D617" s="193"/>
      <c r="E617" s="193"/>
      <c r="F617" s="193"/>
      <c r="G617" s="193"/>
      <c r="H617" s="194"/>
      <c r="I617" s="193"/>
      <c r="J617" s="193"/>
      <c r="K617" s="193"/>
      <c r="L617" s="193"/>
      <c r="M617" s="193"/>
      <c r="N617" s="193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Y617" s="193"/>
      <c r="Z617" s="193"/>
    </row>
    <row r="618" ht="15.75" customHeight="1">
      <c r="A618" s="193"/>
      <c r="B618" s="193"/>
      <c r="C618" s="193"/>
      <c r="D618" s="193"/>
      <c r="E618" s="193"/>
      <c r="F618" s="193"/>
      <c r="G618" s="193"/>
      <c r="H618" s="194"/>
      <c r="I618" s="193"/>
      <c r="J618" s="193"/>
      <c r="K618" s="193"/>
      <c r="L618" s="193"/>
      <c r="M618" s="193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3"/>
    </row>
    <row r="619" ht="15.75" customHeight="1">
      <c r="A619" s="193"/>
      <c r="B619" s="193"/>
      <c r="C619" s="193"/>
      <c r="D619" s="193"/>
      <c r="E619" s="193"/>
      <c r="F619" s="193"/>
      <c r="G619" s="193"/>
      <c r="H619" s="194"/>
      <c r="I619" s="193"/>
      <c r="J619" s="193"/>
      <c r="K619" s="193"/>
      <c r="L619" s="193"/>
      <c r="M619" s="193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3"/>
    </row>
    <row r="620" ht="15.75" customHeight="1">
      <c r="A620" s="193"/>
      <c r="B620" s="193"/>
      <c r="C620" s="193"/>
      <c r="D620" s="193"/>
      <c r="E620" s="193"/>
      <c r="F620" s="193"/>
      <c r="G620" s="193"/>
      <c r="H620" s="194"/>
      <c r="I620" s="193"/>
      <c r="J620" s="193"/>
      <c r="K620" s="193"/>
      <c r="L620" s="193"/>
      <c r="M620" s="193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3"/>
    </row>
    <row r="621" ht="15.75" customHeight="1">
      <c r="A621" s="193"/>
      <c r="B621" s="193"/>
      <c r="C621" s="193"/>
      <c r="D621" s="193"/>
      <c r="E621" s="193"/>
      <c r="F621" s="193"/>
      <c r="G621" s="193"/>
      <c r="H621" s="194"/>
      <c r="I621" s="193"/>
      <c r="J621" s="193"/>
      <c r="K621" s="193"/>
      <c r="L621" s="193"/>
      <c r="M621" s="193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3"/>
    </row>
    <row r="622" ht="15.75" customHeight="1">
      <c r="A622" s="193"/>
      <c r="B622" s="193"/>
      <c r="C622" s="193"/>
      <c r="D622" s="193"/>
      <c r="E622" s="193"/>
      <c r="F622" s="193"/>
      <c r="G622" s="193"/>
      <c r="H622" s="194"/>
      <c r="I622" s="193"/>
      <c r="J622" s="193"/>
      <c r="K622" s="193"/>
      <c r="L622" s="193"/>
      <c r="M622" s="193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3"/>
    </row>
    <row r="623" ht="15.75" customHeight="1">
      <c r="A623" s="193"/>
      <c r="B623" s="193"/>
      <c r="C623" s="193"/>
      <c r="D623" s="193"/>
      <c r="E623" s="193"/>
      <c r="F623" s="193"/>
      <c r="G623" s="193"/>
      <c r="H623" s="194"/>
      <c r="I623" s="193"/>
      <c r="J623" s="193"/>
      <c r="K623" s="193"/>
      <c r="L623" s="193"/>
      <c r="M623" s="193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3"/>
    </row>
    <row r="624" ht="15.75" customHeight="1">
      <c r="A624" s="193"/>
      <c r="B624" s="193"/>
      <c r="C624" s="193"/>
      <c r="D624" s="193"/>
      <c r="E624" s="193"/>
      <c r="F624" s="193"/>
      <c r="G624" s="193"/>
      <c r="H624" s="194"/>
      <c r="I624" s="193"/>
      <c r="J624" s="193"/>
      <c r="K624" s="193"/>
      <c r="L624" s="193"/>
      <c r="M624" s="193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3"/>
    </row>
    <row r="625" ht="15.75" customHeight="1">
      <c r="A625" s="193"/>
      <c r="B625" s="193"/>
      <c r="C625" s="193"/>
      <c r="D625" s="193"/>
      <c r="E625" s="193"/>
      <c r="F625" s="193"/>
      <c r="G625" s="193"/>
      <c r="H625" s="194"/>
      <c r="I625" s="193"/>
      <c r="J625" s="193"/>
      <c r="K625" s="193"/>
      <c r="L625" s="193"/>
      <c r="M625" s="193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3"/>
    </row>
    <row r="626" ht="15.75" customHeight="1">
      <c r="A626" s="193"/>
      <c r="B626" s="193"/>
      <c r="C626" s="193"/>
      <c r="D626" s="193"/>
      <c r="E626" s="193"/>
      <c r="F626" s="193"/>
      <c r="G626" s="193"/>
      <c r="H626" s="194"/>
      <c r="I626" s="193"/>
      <c r="J626" s="193"/>
      <c r="K626" s="193"/>
      <c r="L626" s="193"/>
      <c r="M626" s="193"/>
      <c r="N626" s="193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3"/>
    </row>
    <row r="627" ht="15.75" customHeight="1">
      <c r="A627" s="193"/>
      <c r="B627" s="193"/>
      <c r="C627" s="193"/>
      <c r="D627" s="193"/>
      <c r="E627" s="193"/>
      <c r="F627" s="193"/>
      <c r="G627" s="193"/>
      <c r="H627" s="194"/>
      <c r="I627" s="193"/>
      <c r="J627" s="193"/>
      <c r="K627" s="193"/>
      <c r="L627" s="193"/>
      <c r="M627" s="193"/>
      <c r="N627" s="193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Y627" s="193"/>
      <c r="Z627" s="193"/>
    </row>
    <row r="628" ht="15.75" customHeight="1">
      <c r="A628" s="193"/>
      <c r="B628" s="193"/>
      <c r="C628" s="193"/>
      <c r="D628" s="193"/>
      <c r="E628" s="193"/>
      <c r="F628" s="193"/>
      <c r="G628" s="193"/>
      <c r="H628" s="194"/>
      <c r="I628" s="193"/>
      <c r="J628" s="193"/>
      <c r="K628" s="193"/>
      <c r="L628" s="193"/>
      <c r="M628" s="193"/>
      <c r="N628" s="193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Y628" s="193"/>
      <c r="Z628" s="193"/>
    </row>
    <row r="629" ht="15.75" customHeight="1">
      <c r="A629" s="193"/>
      <c r="B629" s="193"/>
      <c r="C629" s="193"/>
      <c r="D629" s="193"/>
      <c r="E629" s="193"/>
      <c r="F629" s="193"/>
      <c r="G629" s="193"/>
      <c r="H629" s="194"/>
      <c r="I629" s="193"/>
      <c r="J629" s="193"/>
      <c r="K629" s="193"/>
      <c r="L629" s="193"/>
      <c r="M629" s="193"/>
      <c r="N629" s="193"/>
      <c r="O629" s="193"/>
      <c r="P629" s="193"/>
      <c r="Q629" s="193"/>
      <c r="R629" s="193"/>
      <c r="S629" s="193"/>
      <c r="T629" s="193"/>
      <c r="U629" s="193"/>
      <c r="V629" s="193"/>
      <c r="W629" s="193"/>
      <c r="X629" s="193"/>
      <c r="Y629" s="193"/>
      <c r="Z629" s="193"/>
    </row>
    <row r="630" ht="15.75" customHeight="1">
      <c r="A630" s="193"/>
      <c r="B630" s="193"/>
      <c r="C630" s="193"/>
      <c r="D630" s="193"/>
      <c r="E630" s="193"/>
      <c r="F630" s="193"/>
      <c r="G630" s="193"/>
      <c r="H630" s="194"/>
      <c r="I630" s="193"/>
      <c r="J630" s="193"/>
      <c r="K630" s="193"/>
      <c r="L630" s="193"/>
      <c r="M630" s="193"/>
      <c r="N630" s="193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Y630" s="193"/>
      <c r="Z630" s="193"/>
    </row>
    <row r="631" ht="15.75" customHeight="1">
      <c r="A631" s="193"/>
      <c r="B631" s="193"/>
      <c r="C631" s="193"/>
      <c r="D631" s="193"/>
      <c r="E631" s="193"/>
      <c r="F631" s="193"/>
      <c r="G631" s="193"/>
      <c r="H631" s="194"/>
      <c r="I631" s="193"/>
      <c r="J631" s="193"/>
      <c r="K631" s="193"/>
      <c r="L631" s="193"/>
      <c r="M631" s="193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3"/>
    </row>
    <row r="632" ht="15.75" customHeight="1">
      <c r="A632" s="193"/>
      <c r="B632" s="193"/>
      <c r="C632" s="193"/>
      <c r="D632" s="193"/>
      <c r="E632" s="193"/>
      <c r="F632" s="193"/>
      <c r="G632" s="193"/>
      <c r="H632" s="194"/>
      <c r="I632" s="193"/>
      <c r="J632" s="193"/>
      <c r="K632" s="193"/>
      <c r="L632" s="193"/>
      <c r="M632" s="193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3"/>
    </row>
    <row r="633" ht="15.75" customHeight="1">
      <c r="A633" s="193"/>
      <c r="B633" s="193"/>
      <c r="C633" s="193"/>
      <c r="D633" s="193"/>
      <c r="E633" s="193"/>
      <c r="F633" s="193"/>
      <c r="G633" s="193"/>
      <c r="H633" s="194"/>
      <c r="I633" s="193"/>
      <c r="J633" s="193"/>
      <c r="K633" s="193"/>
      <c r="L633" s="193"/>
      <c r="M633" s="193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3"/>
    </row>
    <row r="634" ht="15.75" customHeight="1">
      <c r="A634" s="193"/>
      <c r="B634" s="193"/>
      <c r="C634" s="193"/>
      <c r="D634" s="193"/>
      <c r="E634" s="193"/>
      <c r="F634" s="193"/>
      <c r="G634" s="193"/>
      <c r="H634" s="194"/>
      <c r="I634" s="193"/>
      <c r="J634" s="193"/>
      <c r="K634" s="193"/>
      <c r="L634" s="193"/>
      <c r="M634" s="193"/>
      <c r="N634" s="193"/>
      <c r="O634" s="193"/>
      <c r="P634" s="193"/>
      <c r="Q634" s="193"/>
      <c r="R634" s="193"/>
      <c r="S634" s="193"/>
      <c r="T634" s="193"/>
      <c r="U634" s="193"/>
      <c r="V634" s="193"/>
      <c r="W634" s="193"/>
      <c r="X634" s="193"/>
      <c r="Y634" s="193"/>
      <c r="Z634" s="193"/>
    </row>
    <row r="635" ht="15.75" customHeight="1">
      <c r="A635" s="193"/>
      <c r="B635" s="193"/>
      <c r="C635" s="193"/>
      <c r="D635" s="193"/>
      <c r="E635" s="193"/>
      <c r="F635" s="193"/>
      <c r="G635" s="193"/>
      <c r="H635" s="194"/>
      <c r="I635" s="193"/>
      <c r="J635" s="193"/>
      <c r="K635" s="193"/>
      <c r="L635" s="193"/>
      <c r="M635" s="193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3"/>
    </row>
    <row r="636" ht="15.75" customHeight="1">
      <c r="A636" s="193"/>
      <c r="B636" s="193"/>
      <c r="C636" s="193"/>
      <c r="D636" s="193"/>
      <c r="E636" s="193"/>
      <c r="F636" s="193"/>
      <c r="G636" s="193"/>
      <c r="H636" s="194"/>
      <c r="I636" s="193"/>
      <c r="J636" s="193"/>
      <c r="K636" s="193"/>
      <c r="L636" s="193"/>
      <c r="M636" s="193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3"/>
    </row>
    <row r="637" ht="15.75" customHeight="1">
      <c r="A637" s="193"/>
      <c r="B637" s="193"/>
      <c r="C637" s="193"/>
      <c r="D637" s="193"/>
      <c r="E637" s="193"/>
      <c r="F637" s="193"/>
      <c r="G637" s="193"/>
      <c r="H637" s="194"/>
      <c r="I637" s="193"/>
      <c r="J637" s="193"/>
      <c r="K637" s="193"/>
      <c r="L637" s="193"/>
      <c r="M637" s="193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3"/>
    </row>
    <row r="638" ht="15.75" customHeight="1">
      <c r="A638" s="193"/>
      <c r="B638" s="193"/>
      <c r="C638" s="193"/>
      <c r="D638" s="193"/>
      <c r="E638" s="193"/>
      <c r="F638" s="193"/>
      <c r="G638" s="193"/>
      <c r="H638" s="194"/>
      <c r="I638" s="193"/>
      <c r="J638" s="193"/>
      <c r="K638" s="193"/>
      <c r="L638" s="193"/>
      <c r="M638" s="193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3"/>
    </row>
    <row r="639" ht="15.75" customHeight="1">
      <c r="A639" s="193"/>
      <c r="B639" s="193"/>
      <c r="C639" s="193"/>
      <c r="D639" s="193"/>
      <c r="E639" s="193"/>
      <c r="F639" s="193"/>
      <c r="G639" s="193"/>
      <c r="H639" s="194"/>
      <c r="I639" s="193"/>
      <c r="J639" s="193"/>
      <c r="K639" s="193"/>
      <c r="L639" s="193"/>
      <c r="M639" s="193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3"/>
    </row>
    <row r="640" ht="15.75" customHeight="1">
      <c r="A640" s="193"/>
      <c r="B640" s="193"/>
      <c r="C640" s="193"/>
      <c r="D640" s="193"/>
      <c r="E640" s="193"/>
      <c r="F640" s="193"/>
      <c r="G640" s="193"/>
      <c r="H640" s="194"/>
      <c r="I640" s="193"/>
      <c r="J640" s="193"/>
      <c r="K640" s="193"/>
      <c r="L640" s="193"/>
      <c r="M640" s="193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3"/>
    </row>
    <row r="641" ht="15.75" customHeight="1">
      <c r="A641" s="193"/>
      <c r="B641" s="193"/>
      <c r="C641" s="193"/>
      <c r="D641" s="193"/>
      <c r="E641" s="193"/>
      <c r="F641" s="193"/>
      <c r="G641" s="193"/>
      <c r="H641" s="194"/>
      <c r="I641" s="193"/>
      <c r="J641" s="193"/>
      <c r="K641" s="193"/>
      <c r="L641" s="193"/>
      <c r="M641" s="193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3"/>
    </row>
    <row r="642" ht="15.75" customHeight="1">
      <c r="A642" s="193"/>
      <c r="B642" s="193"/>
      <c r="C642" s="193"/>
      <c r="D642" s="193"/>
      <c r="E642" s="193"/>
      <c r="F642" s="193"/>
      <c r="G642" s="193"/>
      <c r="H642" s="194"/>
      <c r="I642" s="193"/>
      <c r="J642" s="193"/>
      <c r="K642" s="193"/>
      <c r="L642" s="193"/>
      <c r="M642" s="193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3"/>
    </row>
    <row r="643" ht="15.75" customHeight="1">
      <c r="A643" s="193"/>
      <c r="B643" s="193"/>
      <c r="C643" s="193"/>
      <c r="D643" s="193"/>
      <c r="E643" s="193"/>
      <c r="F643" s="193"/>
      <c r="G643" s="193"/>
      <c r="H643" s="194"/>
      <c r="I643" s="193"/>
      <c r="J643" s="193"/>
      <c r="K643" s="193"/>
      <c r="L643" s="193"/>
      <c r="M643" s="193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3"/>
    </row>
    <row r="644" ht="15.75" customHeight="1">
      <c r="A644" s="193"/>
      <c r="B644" s="193"/>
      <c r="C644" s="193"/>
      <c r="D644" s="193"/>
      <c r="E644" s="193"/>
      <c r="F644" s="193"/>
      <c r="G644" s="193"/>
      <c r="H644" s="194"/>
      <c r="I644" s="193"/>
      <c r="J644" s="193"/>
      <c r="K644" s="193"/>
      <c r="L644" s="193"/>
      <c r="M644" s="193"/>
      <c r="N644" s="193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Y644" s="193"/>
      <c r="Z644" s="193"/>
    </row>
    <row r="645" ht="15.75" customHeight="1">
      <c r="A645" s="193"/>
      <c r="B645" s="193"/>
      <c r="C645" s="193"/>
      <c r="D645" s="193"/>
      <c r="E645" s="193"/>
      <c r="F645" s="193"/>
      <c r="G645" s="193"/>
      <c r="H645" s="194"/>
      <c r="I645" s="193"/>
      <c r="J645" s="193"/>
      <c r="K645" s="193"/>
      <c r="L645" s="193"/>
      <c r="M645" s="193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3"/>
    </row>
    <row r="646" ht="15.75" customHeight="1">
      <c r="A646" s="193"/>
      <c r="B646" s="193"/>
      <c r="C646" s="193"/>
      <c r="D646" s="193"/>
      <c r="E646" s="193"/>
      <c r="F646" s="193"/>
      <c r="G646" s="193"/>
      <c r="H646" s="194"/>
      <c r="I646" s="193"/>
      <c r="J646" s="193"/>
      <c r="K646" s="193"/>
      <c r="L646" s="193"/>
      <c r="M646" s="193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3"/>
    </row>
    <row r="647" ht="15.75" customHeight="1">
      <c r="A647" s="193"/>
      <c r="B647" s="193"/>
      <c r="C647" s="193"/>
      <c r="D647" s="193"/>
      <c r="E647" s="193"/>
      <c r="F647" s="193"/>
      <c r="G647" s="193"/>
      <c r="H647" s="194"/>
      <c r="I647" s="193"/>
      <c r="J647" s="193"/>
      <c r="K647" s="193"/>
      <c r="L647" s="193"/>
      <c r="M647" s="193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3"/>
    </row>
    <row r="648" ht="15.75" customHeight="1">
      <c r="A648" s="193"/>
      <c r="B648" s="193"/>
      <c r="C648" s="193"/>
      <c r="D648" s="193"/>
      <c r="E648" s="193"/>
      <c r="F648" s="193"/>
      <c r="G648" s="193"/>
      <c r="H648" s="194"/>
      <c r="I648" s="193"/>
      <c r="J648" s="193"/>
      <c r="K648" s="193"/>
      <c r="L648" s="193"/>
      <c r="M648" s="193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3"/>
    </row>
    <row r="649" ht="15.75" customHeight="1">
      <c r="A649" s="193"/>
      <c r="B649" s="193"/>
      <c r="C649" s="193"/>
      <c r="D649" s="193"/>
      <c r="E649" s="193"/>
      <c r="F649" s="193"/>
      <c r="G649" s="193"/>
      <c r="H649" s="194"/>
      <c r="I649" s="193"/>
      <c r="J649" s="193"/>
      <c r="K649" s="193"/>
      <c r="L649" s="193"/>
      <c r="M649" s="193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3"/>
    </row>
    <row r="650" ht="15.75" customHeight="1">
      <c r="A650" s="193"/>
      <c r="B650" s="193"/>
      <c r="C650" s="193"/>
      <c r="D650" s="193"/>
      <c r="E650" s="193"/>
      <c r="F650" s="193"/>
      <c r="G650" s="193"/>
      <c r="H650" s="194"/>
      <c r="I650" s="193"/>
      <c r="J650" s="193"/>
      <c r="K650" s="193"/>
      <c r="L650" s="193"/>
      <c r="M650" s="193"/>
      <c r="N650" s="193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Y650" s="193"/>
      <c r="Z650" s="193"/>
    </row>
    <row r="651" ht="15.75" customHeight="1">
      <c r="A651" s="193"/>
      <c r="B651" s="193"/>
      <c r="C651" s="193"/>
      <c r="D651" s="193"/>
      <c r="E651" s="193"/>
      <c r="F651" s="193"/>
      <c r="G651" s="193"/>
      <c r="H651" s="194"/>
      <c r="I651" s="193"/>
      <c r="J651" s="193"/>
      <c r="K651" s="193"/>
      <c r="L651" s="193"/>
      <c r="M651" s="193"/>
      <c r="N651" s="193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Y651" s="193"/>
      <c r="Z651" s="193"/>
    </row>
    <row r="652" ht="15.75" customHeight="1">
      <c r="A652" s="193"/>
      <c r="B652" s="193"/>
      <c r="C652" s="193"/>
      <c r="D652" s="193"/>
      <c r="E652" s="193"/>
      <c r="F652" s="193"/>
      <c r="G652" s="193"/>
      <c r="H652" s="194"/>
      <c r="I652" s="193"/>
      <c r="J652" s="193"/>
      <c r="K652" s="193"/>
      <c r="L652" s="193"/>
      <c r="M652" s="193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3"/>
    </row>
    <row r="653" ht="15.75" customHeight="1">
      <c r="A653" s="193"/>
      <c r="B653" s="193"/>
      <c r="C653" s="193"/>
      <c r="D653" s="193"/>
      <c r="E653" s="193"/>
      <c r="F653" s="193"/>
      <c r="G653" s="193"/>
      <c r="H653" s="194"/>
      <c r="I653" s="193"/>
      <c r="J653" s="193"/>
      <c r="K653" s="193"/>
      <c r="L653" s="193"/>
      <c r="M653" s="193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3"/>
    </row>
    <row r="654" ht="15.75" customHeight="1">
      <c r="A654" s="193"/>
      <c r="B654" s="193"/>
      <c r="C654" s="193"/>
      <c r="D654" s="193"/>
      <c r="E654" s="193"/>
      <c r="F654" s="193"/>
      <c r="G654" s="193"/>
      <c r="H654" s="194"/>
      <c r="I654" s="193"/>
      <c r="J654" s="193"/>
      <c r="K654" s="193"/>
      <c r="L654" s="193"/>
      <c r="M654" s="193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3"/>
    </row>
    <row r="655" ht="15.75" customHeight="1">
      <c r="A655" s="193"/>
      <c r="B655" s="193"/>
      <c r="C655" s="193"/>
      <c r="D655" s="193"/>
      <c r="E655" s="193"/>
      <c r="F655" s="193"/>
      <c r="G655" s="193"/>
      <c r="H655" s="194"/>
      <c r="I655" s="193"/>
      <c r="J655" s="193"/>
      <c r="K655" s="193"/>
      <c r="L655" s="193"/>
      <c r="M655" s="193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3"/>
    </row>
    <row r="656" ht="15.75" customHeight="1">
      <c r="A656" s="193"/>
      <c r="B656" s="193"/>
      <c r="C656" s="193"/>
      <c r="D656" s="193"/>
      <c r="E656" s="193"/>
      <c r="F656" s="193"/>
      <c r="G656" s="193"/>
      <c r="H656" s="194"/>
      <c r="I656" s="193"/>
      <c r="J656" s="193"/>
      <c r="K656" s="193"/>
      <c r="L656" s="193"/>
      <c r="M656" s="193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3"/>
    </row>
    <row r="657" ht="15.75" customHeight="1">
      <c r="A657" s="193"/>
      <c r="B657" s="193"/>
      <c r="C657" s="193"/>
      <c r="D657" s="193"/>
      <c r="E657" s="193"/>
      <c r="F657" s="193"/>
      <c r="G657" s="193"/>
      <c r="H657" s="194"/>
      <c r="I657" s="193"/>
      <c r="J657" s="193"/>
      <c r="K657" s="193"/>
      <c r="L657" s="193"/>
      <c r="M657" s="193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3"/>
    </row>
    <row r="658" ht="15.75" customHeight="1">
      <c r="A658" s="193"/>
      <c r="B658" s="193"/>
      <c r="C658" s="193"/>
      <c r="D658" s="193"/>
      <c r="E658" s="193"/>
      <c r="F658" s="193"/>
      <c r="G658" s="193"/>
      <c r="H658" s="194"/>
      <c r="I658" s="193"/>
      <c r="J658" s="193"/>
      <c r="K658" s="193"/>
      <c r="L658" s="193"/>
      <c r="M658" s="193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3"/>
    </row>
    <row r="659" ht="15.75" customHeight="1">
      <c r="A659" s="193"/>
      <c r="B659" s="193"/>
      <c r="C659" s="193"/>
      <c r="D659" s="193"/>
      <c r="E659" s="193"/>
      <c r="F659" s="193"/>
      <c r="G659" s="193"/>
      <c r="H659" s="194"/>
      <c r="I659" s="193"/>
      <c r="J659" s="193"/>
      <c r="K659" s="193"/>
      <c r="L659" s="193"/>
      <c r="M659" s="193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3"/>
    </row>
    <row r="660" ht="15.75" customHeight="1">
      <c r="A660" s="193"/>
      <c r="B660" s="193"/>
      <c r="C660" s="193"/>
      <c r="D660" s="193"/>
      <c r="E660" s="193"/>
      <c r="F660" s="193"/>
      <c r="G660" s="193"/>
      <c r="H660" s="194"/>
      <c r="I660" s="193"/>
      <c r="J660" s="193"/>
      <c r="K660" s="193"/>
      <c r="L660" s="193"/>
      <c r="M660" s="193"/>
      <c r="N660" s="193"/>
      <c r="O660" s="193"/>
      <c r="P660" s="193"/>
      <c r="Q660" s="193"/>
      <c r="R660" s="193"/>
      <c r="S660" s="193"/>
      <c r="T660" s="193"/>
      <c r="U660" s="193"/>
      <c r="V660" s="193"/>
      <c r="W660" s="193"/>
      <c r="X660" s="193"/>
      <c r="Y660" s="193"/>
      <c r="Z660" s="193"/>
    </row>
    <row r="661" ht="15.75" customHeight="1">
      <c r="A661" s="193"/>
      <c r="B661" s="193"/>
      <c r="C661" s="193"/>
      <c r="D661" s="193"/>
      <c r="E661" s="193"/>
      <c r="F661" s="193"/>
      <c r="G661" s="193"/>
      <c r="H661" s="194"/>
      <c r="I661" s="193"/>
      <c r="J661" s="193"/>
      <c r="K661" s="193"/>
      <c r="L661" s="193"/>
      <c r="M661" s="193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3"/>
    </row>
    <row r="662" ht="15.75" customHeight="1">
      <c r="A662" s="193"/>
      <c r="B662" s="193"/>
      <c r="C662" s="193"/>
      <c r="D662" s="193"/>
      <c r="E662" s="193"/>
      <c r="F662" s="193"/>
      <c r="G662" s="193"/>
      <c r="H662" s="194"/>
      <c r="I662" s="193"/>
      <c r="J662" s="193"/>
      <c r="K662" s="193"/>
      <c r="L662" s="193"/>
      <c r="M662" s="193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Y662" s="193"/>
      <c r="Z662" s="193"/>
    </row>
    <row r="663" ht="15.75" customHeight="1">
      <c r="A663" s="193"/>
      <c r="B663" s="193"/>
      <c r="C663" s="193"/>
      <c r="D663" s="193"/>
      <c r="E663" s="193"/>
      <c r="F663" s="193"/>
      <c r="G663" s="193"/>
      <c r="H663" s="194"/>
      <c r="I663" s="193"/>
      <c r="J663" s="193"/>
      <c r="K663" s="193"/>
      <c r="L663" s="193"/>
      <c r="M663" s="193"/>
      <c r="N663" s="193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Y663" s="193"/>
      <c r="Z663" s="193"/>
    </row>
    <row r="664" ht="15.75" customHeight="1">
      <c r="A664" s="193"/>
      <c r="B664" s="193"/>
      <c r="C664" s="193"/>
      <c r="D664" s="193"/>
      <c r="E664" s="193"/>
      <c r="F664" s="193"/>
      <c r="G664" s="193"/>
      <c r="H664" s="194"/>
      <c r="I664" s="193"/>
      <c r="J664" s="193"/>
      <c r="K664" s="193"/>
      <c r="L664" s="193"/>
      <c r="M664" s="193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3"/>
    </row>
    <row r="665" ht="15.75" customHeight="1">
      <c r="A665" s="193"/>
      <c r="B665" s="193"/>
      <c r="C665" s="193"/>
      <c r="D665" s="193"/>
      <c r="E665" s="193"/>
      <c r="F665" s="193"/>
      <c r="G665" s="193"/>
      <c r="H665" s="194"/>
      <c r="I665" s="193"/>
      <c r="J665" s="193"/>
      <c r="K665" s="193"/>
      <c r="L665" s="193"/>
      <c r="M665" s="193"/>
      <c r="N665" s="193"/>
      <c r="O665" s="193"/>
      <c r="P665" s="193"/>
      <c r="Q665" s="193"/>
      <c r="R665" s="193"/>
      <c r="S665" s="193"/>
      <c r="T665" s="193"/>
      <c r="U665" s="193"/>
      <c r="V665" s="193"/>
      <c r="W665" s="193"/>
      <c r="X665" s="193"/>
      <c r="Y665" s="193"/>
      <c r="Z665" s="193"/>
    </row>
    <row r="666" ht="15.75" customHeight="1">
      <c r="A666" s="193"/>
      <c r="B666" s="193"/>
      <c r="C666" s="193"/>
      <c r="D666" s="193"/>
      <c r="E666" s="193"/>
      <c r="F666" s="193"/>
      <c r="G666" s="193"/>
      <c r="H666" s="194"/>
      <c r="I666" s="193"/>
      <c r="J666" s="193"/>
      <c r="K666" s="193"/>
      <c r="L666" s="193"/>
      <c r="M666" s="193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3"/>
    </row>
    <row r="667" ht="15.75" customHeight="1">
      <c r="A667" s="193"/>
      <c r="B667" s="193"/>
      <c r="C667" s="193"/>
      <c r="D667" s="193"/>
      <c r="E667" s="193"/>
      <c r="F667" s="193"/>
      <c r="G667" s="193"/>
      <c r="H667" s="194"/>
      <c r="I667" s="193"/>
      <c r="J667" s="193"/>
      <c r="K667" s="193"/>
      <c r="L667" s="193"/>
      <c r="M667" s="193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3"/>
    </row>
    <row r="668" ht="15.75" customHeight="1">
      <c r="A668" s="193"/>
      <c r="B668" s="193"/>
      <c r="C668" s="193"/>
      <c r="D668" s="193"/>
      <c r="E668" s="193"/>
      <c r="F668" s="193"/>
      <c r="G668" s="193"/>
      <c r="H668" s="194"/>
      <c r="I668" s="193"/>
      <c r="J668" s="193"/>
      <c r="K668" s="193"/>
      <c r="L668" s="193"/>
      <c r="M668" s="193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3"/>
    </row>
    <row r="669" ht="15.75" customHeight="1">
      <c r="A669" s="193"/>
      <c r="B669" s="193"/>
      <c r="C669" s="193"/>
      <c r="D669" s="193"/>
      <c r="E669" s="193"/>
      <c r="F669" s="193"/>
      <c r="G669" s="193"/>
      <c r="H669" s="194"/>
      <c r="I669" s="193"/>
      <c r="J669" s="193"/>
      <c r="K669" s="193"/>
      <c r="L669" s="193"/>
      <c r="M669" s="193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3"/>
    </row>
    <row r="670" ht="15.75" customHeight="1">
      <c r="A670" s="193"/>
      <c r="B670" s="193"/>
      <c r="C670" s="193"/>
      <c r="D670" s="193"/>
      <c r="E670" s="193"/>
      <c r="F670" s="193"/>
      <c r="G670" s="193"/>
      <c r="H670" s="194"/>
      <c r="I670" s="193"/>
      <c r="J670" s="193"/>
      <c r="K670" s="193"/>
      <c r="L670" s="193"/>
      <c r="M670" s="193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3"/>
    </row>
    <row r="671" ht="15.75" customHeight="1">
      <c r="A671" s="193"/>
      <c r="B671" s="193"/>
      <c r="C671" s="193"/>
      <c r="D671" s="193"/>
      <c r="E671" s="193"/>
      <c r="F671" s="193"/>
      <c r="G671" s="193"/>
      <c r="H671" s="194"/>
      <c r="I671" s="193"/>
      <c r="J671" s="193"/>
      <c r="K671" s="193"/>
      <c r="L671" s="193"/>
      <c r="M671" s="193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3"/>
    </row>
    <row r="672" ht="15.75" customHeight="1">
      <c r="A672" s="193"/>
      <c r="B672" s="193"/>
      <c r="C672" s="193"/>
      <c r="D672" s="193"/>
      <c r="E672" s="193"/>
      <c r="F672" s="193"/>
      <c r="G672" s="193"/>
      <c r="H672" s="194"/>
      <c r="I672" s="193"/>
      <c r="J672" s="193"/>
      <c r="K672" s="193"/>
      <c r="L672" s="193"/>
      <c r="M672" s="193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3"/>
    </row>
    <row r="673" ht="15.75" customHeight="1">
      <c r="A673" s="193"/>
      <c r="B673" s="193"/>
      <c r="C673" s="193"/>
      <c r="D673" s="193"/>
      <c r="E673" s="193"/>
      <c r="F673" s="193"/>
      <c r="G673" s="193"/>
      <c r="H673" s="194"/>
      <c r="I673" s="193"/>
      <c r="J673" s="193"/>
      <c r="K673" s="193"/>
      <c r="L673" s="193"/>
      <c r="M673" s="193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3"/>
    </row>
    <row r="674" ht="15.75" customHeight="1">
      <c r="A674" s="193"/>
      <c r="B674" s="193"/>
      <c r="C674" s="193"/>
      <c r="D674" s="193"/>
      <c r="E674" s="193"/>
      <c r="F674" s="193"/>
      <c r="G674" s="193"/>
      <c r="H674" s="194"/>
      <c r="I674" s="193"/>
      <c r="J674" s="193"/>
      <c r="K674" s="193"/>
      <c r="L674" s="193"/>
      <c r="M674" s="193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3"/>
    </row>
    <row r="675" ht="15.75" customHeight="1">
      <c r="A675" s="193"/>
      <c r="B675" s="193"/>
      <c r="C675" s="193"/>
      <c r="D675" s="193"/>
      <c r="E675" s="193"/>
      <c r="F675" s="193"/>
      <c r="G675" s="193"/>
      <c r="H675" s="194"/>
      <c r="I675" s="193"/>
      <c r="J675" s="193"/>
      <c r="K675" s="193"/>
      <c r="L675" s="193"/>
      <c r="M675" s="193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3"/>
    </row>
    <row r="676" ht="15.75" customHeight="1">
      <c r="A676" s="193"/>
      <c r="B676" s="193"/>
      <c r="C676" s="193"/>
      <c r="D676" s="193"/>
      <c r="E676" s="193"/>
      <c r="F676" s="193"/>
      <c r="G676" s="193"/>
      <c r="H676" s="194"/>
      <c r="I676" s="193"/>
      <c r="J676" s="193"/>
      <c r="K676" s="193"/>
      <c r="L676" s="193"/>
      <c r="M676" s="193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3"/>
    </row>
    <row r="677" ht="15.75" customHeight="1">
      <c r="A677" s="193"/>
      <c r="B677" s="193"/>
      <c r="C677" s="193"/>
      <c r="D677" s="193"/>
      <c r="E677" s="193"/>
      <c r="F677" s="193"/>
      <c r="G677" s="193"/>
      <c r="H677" s="194"/>
      <c r="I677" s="193"/>
      <c r="J677" s="193"/>
      <c r="K677" s="193"/>
      <c r="L677" s="193"/>
      <c r="M677" s="193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3"/>
    </row>
    <row r="678" ht="15.75" customHeight="1">
      <c r="A678" s="193"/>
      <c r="B678" s="193"/>
      <c r="C678" s="193"/>
      <c r="D678" s="193"/>
      <c r="E678" s="193"/>
      <c r="F678" s="193"/>
      <c r="G678" s="193"/>
      <c r="H678" s="194"/>
      <c r="I678" s="193"/>
      <c r="J678" s="193"/>
      <c r="K678" s="193"/>
      <c r="L678" s="193"/>
      <c r="M678" s="193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3"/>
    </row>
    <row r="679" ht="15.75" customHeight="1">
      <c r="A679" s="193"/>
      <c r="B679" s="193"/>
      <c r="C679" s="193"/>
      <c r="D679" s="193"/>
      <c r="E679" s="193"/>
      <c r="F679" s="193"/>
      <c r="G679" s="193"/>
      <c r="H679" s="194"/>
      <c r="I679" s="193"/>
      <c r="J679" s="193"/>
      <c r="K679" s="193"/>
      <c r="L679" s="193"/>
      <c r="M679" s="193"/>
      <c r="N679" s="193"/>
      <c r="O679" s="193"/>
      <c r="P679" s="193"/>
      <c r="Q679" s="193"/>
      <c r="R679" s="193"/>
      <c r="S679" s="193"/>
      <c r="T679" s="193"/>
      <c r="U679" s="193"/>
      <c r="V679" s="193"/>
      <c r="W679" s="193"/>
      <c r="X679" s="193"/>
      <c r="Y679" s="193"/>
      <c r="Z679" s="193"/>
    </row>
    <row r="680" ht="15.75" customHeight="1">
      <c r="A680" s="193"/>
      <c r="B680" s="193"/>
      <c r="C680" s="193"/>
      <c r="D680" s="193"/>
      <c r="E680" s="193"/>
      <c r="F680" s="193"/>
      <c r="G680" s="193"/>
      <c r="H680" s="194"/>
      <c r="I680" s="193"/>
      <c r="J680" s="193"/>
      <c r="K680" s="193"/>
      <c r="L680" s="193"/>
      <c r="M680" s="193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3"/>
    </row>
    <row r="681" ht="15.75" customHeight="1">
      <c r="A681" s="193"/>
      <c r="B681" s="193"/>
      <c r="C681" s="193"/>
      <c r="D681" s="193"/>
      <c r="E681" s="193"/>
      <c r="F681" s="193"/>
      <c r="G681" s="193"/>
      <c r="H681" s="194"/>
      <c r="I681" s="193"/>
      <c r="J681" s="193"/>
      <c r="K681" s="193"/>
      <c r="L681" s="193"/>
      <c r="M681" s="193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Y681" s="193"/>
      <c r="Z681" s="193"/>
    </row>
    <row r="682" ht="15.75" customHeight="1">
      <c r="A682" s="193"/>
      <c r="B682" s="193"/>
      <c r="C682" s="193"/>
      <c r="D682" s="193"/>
      <c r="E682" s="193"/>
      <c r="F682" s="193"/>
      <c r="G682" s="193"/>
      <c r="H682" s="194"/>
      <c r="I682" s="193"/>
      <c r="J682" s="193"/>
      <c r="K682" s="193"/>
      <c r="L682" s="193"/>
      <c r="M682" s="193"/>
      <c r="N682" s="193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Y682" s="193"/>
      <c r="Z682" s="193"/>
    </row>
    <row r="683" ht="15.75" customHeight="1">
      <c r="A683" s="193"/>
      <c r="B683" s="193"/>
      <c r="C683" s="193"/>
      <c r="D683" s="193"/>
      <c r="E683" s="193"/>
      <c r="F683" s="193"/>
      <c r="G683" s="193"/>
      <c r="H683" s="194"/>
      <c r="I683" s="193"/>
      <c r="J683" s="193"/>
      <c r="K683" s="193"/>
      <c r="L683" s="193"/>
      <c r="M683" s="193"/>
      <c r="N683" s="193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Y683" s="193"/>
      <c r="Z683" s="193"/>
    </row>
    <row r="684" ht="15.75" customHeight="1">
      <c r="A684" s="193"/>
      <c r="B684" s="193"/>
      <c r="C684" s="193"/>
      <c r="D684" s="193"/>
      <c r="E684" s="193"/>
      <c r="F684" s="193"/>
      <c r="G684" s="193"/>
      <c r="H684" s="194"/>
      <c r="I684" s="193"/>
      <c r="J684" s="193"/>
      <c r="K684" s="193"/>
      <c r="L684" s="193"/>
      <c r="M684" s="193"/>
      <c r="N684" s="193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Y684" s="193"/>
      <c r="Z684" s="193"/>
    </row>
    <row r="685" ht="15.75" customHeight="1">
      <c r="A685" s="193"/>
      <c r="B685" s="193"/>
      <c r="C685" s="193"/>
      <c r="D685" s="193"/>
      <c r="E685" s="193"/>
      <c r="F685" s="193"/>
      <c r="G685" s="193"/>
      <c r="H685" s="194"/>
      <c r="I685" s="193"/>
      <c r="J685" s="193"/>
      <c r="K685" s="193"/>
      <c r="L685" s="193"/>
      <c r="M685" s="193"/>
      <c r="N685" s="193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Y685" s="193"/>
      <c r="Z685" s="193"/>
    </row>
    <row r="686" ht="15.75" customHeight="1">
      <c r="A686" s="193"/>
      <c r="B686" s="193"/>
      <c r="C686" s="193"/>
      <c r="D686" s="193"/>
      <c r="E686" s="193"/>
      <c r="F686" s="193"/>
      <c r="G686" s="193"/>
      <c r="H686" s="194"/>
      <c r="I686" s="193"/>
      <c r="J686" s="193"/>
      <c r="K686" s="193"/>
      <c r="L686" s="193"/>
      <c r="M686" s="193"/>
      <c r="N686" s="193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Y686" s="193"/>
      <c r="Z686" s="193"/>
    </row>
    <row r="687" ht="15.75" customHeight="1">
      <c r="A687" s="193"/>
      <c r="B687" s="193"/>
      <c r="C687" s="193"/>
      <c r="D687" s="193"/>
      <c r="E687" s="193"/>
      <c r="F687" s="193"/>
      <c r="G687" s="193"/>
      <c r="H687" s="194"/>
      <c r="I687" s="193"/>
      <c r="J687" s="193"/>
      <c r="K687" s="193"/>
      <c r="L687" s="193"/>
      <c r="M687" s="193"/>
      <c r="N687" s="193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Y687" s="193"/>
      <c r="Z687" s="193"/>
    </row>
    <row r="688" ht="15.75" customHeight="1">
      <c r="A688" s="193"/>
      <c r="B688" s="193"/>
      <c r="C688" s="193"/>
      <c r="D688" s="193"/>
      <c r="E688" s="193"/>
      <c r="F688" s="193"/>
      <c r="G688" s="193"/>
      <c r="H688" s="194"/>
      <c r="I688" s="193"/>
      <c r="J688" s="193"/>
      <c r="K688" s="193"/>
      <c r="L688" s="193"/>
      <c r="M688" s="193"/>
      <c r="N688" s="193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Y688" s="193"/>
      <c r="Z688" s="193"/>
    </row>
    <row r="689" ht="15.75" customHeight="1">
      <c r="A689" s="193"/>
      <c r="B689" s="193"/>
      <c r="C689" s="193"/>
      <c r="D689" s="193"/>
      <c r="E689" s="193"/>
      <c r="F689" s="193"/>
      <c r="G689" s="193"/>
      <c r="H689" s="194"/>
      <c r="I689" s="193"/>
      <c r="J689" s="193"/>
      <c r="K689" s="193"/>
      <c r="L689" s="193"/>
      <c r="M689" s="193"/>
      <c r="N689" s="193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Y689" s="193"/>
      <c r="Z689" s="193"/>
    </row>
    <row r="690" ht="15.75" customHeight="1">
      <c r="A690" s="193"/>
      <c r="B690" s="193"/>
      <c r="C690" s="193"/>
      <c r="D690" s="193"/>
      <c r="E690" s="193"/>
      <c r="F690" s="193"/>
      <c r="G690" s="193"/>
      <c r="H690" s="194"/>
      <c r="I690" s="193"/>
      <c r="J690" s="193"/>
      <c r="K690" s="193"/>
      <c r="L690" s="193"/>
      <c r="M690" s="193"/>
      <c r="N690" s="193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3"/>
    </row>
    <row r="691" ht="15.75" customHeight="1">
      <c r="A691" s="193"/>
      <c r="B691" s="193"/>
      <c r="C691" s="193"/>
      <c r="D691" s="193"/>
      <c r="E691" s="193"/>
      <c r="F691" s="193"/>
      <c r="G691" s="193"/>
      <c r="H691" s="194"/>
      <c r="I691" s="193"/>
      <c r="J691" s="193"/>
      <c r="K691" s="193"/>
      <c r="L691" s="193"/>
      <c r="M691" s="193"/>
      <c r="N691" s="193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3"/>
    </row>
    <row r="692" ht="15.75" customHeight="1">
      <c r="A692" s="193"/>
      <c r="B692" s="193"/>
      <c r="C692" s="193"/>
      <c r="D692" s="193"/>
      <c r="E692" s="193"/>
      <c r="F692" s="193"/>
      <c r="G692" s="193"/>
      <c r="H692" s="194"/>
      <c r="I692" s="193"/>
      <c r="J692" s="193"/>
      <c r="K692" s="193"/>
      <c r="L692" s="193"/>
      <c r="M692" s="193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3"/>
    </row>
    <row r="693" ht="15.75" customHeight="1">
      <c r="A693" s="193"/>
      <c r="B693" s="193"/>
      <c r="C693" s="193"/>
      <c r="D693" s="193"/>
      <c r="E693" s="193"/>
      <c r="F693" s="193"/>
      <c r="G693" s="193"/>
      <c r="H693" s="194"/>
      <c r="I693" s="193"/>
      <c r="J693" s="193"/>
      <c r="K693" s="193"/>
      <c r="L693" s="193"/>
      <c r="M693" s="193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3"/>
    </row>
    <row r="694" ht="15.75" customHeight="1">
      <c r="A694" s="193"/>
      <c r="B694" s="193"/>
      <c r="C694" s="193"/>
      <c r="D694" s="193"/>
      <c r="E694" s="193"/>
      <c r="F694" s="193"/>
      <c r="G694" s="193"/>
      <c r="H694" s="194"/>
      <c r="I694" s="193"/>
      <c r="J694" s="193"/>
      <c r="K694" s="193"/>
      <c r="L694" s="193"/>
      <c r="M694" s="193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3"/>
    </row>
    <row r="695" ht="15.75" customHeight="1">
      <c r="A695" s="193"/>
      <c r="B695" s="193"/>
      <c r="C695" s="193"/>
      <c r="D695" s="193"/>
      <c r="E695" s="193"/>
      <c r="F695" s="193"/>
      <c r="G695" s="193"/>
      <c r="H695" s="194"/>
      <c r="I695" s="193"/>
      <c r="J695" s="193"/>
      <c r="K695" s="193"/>
      <c r="L695" s="193"/>
      <c r="M695" s="193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3"/>
    </row>
    <row r="696" ht="15.75" customHeight="1">
      <c r="A696" s="193"/>
      <c r="B696" s="193"/>
      <c r="C696" s="193"/>
      <c r="D696" s="193"/>
      <c r="E696" s="193"/>
      <c r="F696" s="193"/>
      <c r="G696" s="193"/>
      <c r="H696" s="194"/>
      <c r="I696" s="193"/>
      <c r="J696" s="193"/>
      <c r="K696" s="193"/>
      <c r="L696" s="193"/>
      <c r="M696" s="193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3"/>
    </row>
    <row r="697" ht="15.75" customHeight="1">
      <c r="A697" s="193"/>
      <c r="B697" s="193"/>
      <c r="C697" s="193"/>
      <c r="D697" s="193"/>
      <c r="E697" s="193"/>
      <c r="F697" s="193"/>
      <c r="G697" s="193"/>
      <c r="H697" s="194"/>
      <c r="I697" s="193"/>
      <c r="J697" s="193"/>
      <c r="K697" s="193"/>
      <c r="L697" s="193"/>
      <c r="M697" s="193"/>
      <c r="N697" s="193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3"/>
    </row>
    <row r="698" ht="15.75" customHeight="1">
      <c r="A698" s="193"/>
      <c r="B698" s="193"/>
      <c r="C698" s="193"/>
      <c r="D698" s="193"/>
      <c r="E698" s="193"/>
      <c r="F698" s="193"/>
      <c r="G698" s="193"/>
      <c r="H698" s="194"/>
      <c r="I698" s="193"/>
      <c r="J698" s="193"/>
      <c r="K698" s="193"/>
      <c r="L698" s="193"/>
      <c r="M698" s="193"/>
      <c r="N698" s="193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3"/>
    </row>
    <row r="699" ht="15.75" customHeight="1">
      <c r="A699" s="193"/>
      <c r="B699" s="193"/>
      <c r="C699" s="193"/>
      <c r="D699" s="193"/>
      <c r="E699" s="193"/>
      <c r="F699" s="193"/>
      <c r="G699" s="193"/>
      <c r="H699" s="194"/>
      <c r="I699" s="193"/>
      <c r="J699" s="193"/>
      <c r="K699" s="193"/>
      <c r="L699" s="193"/>
      <c r="M699" s="193"/>
      <c r="N699" s="193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Y699" s="193"/>
      <c r="Z699" s="193"/>
    </row>
    <row r="700" ht="15.75" customHeight="1">
      <c r="A700" s="193"/>
      <c r="B700" s="193"/>
      <c r="C700" s="193"/>
      <c r="D700" s="193"/>
      <c r="E700" s="193"/>
      <c r="F700" s="193"/>
      <c r="G700" s="193"/>
      <c r="H700" s="194"/>
      <c r="I700" s="193"/>
      <c r="J700" s="193"/>
      <c r="K700" s="193"/>
      <c r="L700" s="193"/>
      <c r="M700" s="193"/>
      <c r="N700" s="193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Y700" s="193"/>
      <c r="Z700" s="193"/>
    </row>
    <row r="701" ht="15.75" customHeight="1">
      <c r="A701" s="193"/>
      <c r="B701" s="193"/>
      <c r="C701" s="193"/>
      <c r="D701" s="193"/>
      <c r="E701" s="193"/>
      <c r="F701" s="193"/>
      <c r="G701" s="193"/>
      <c r="H701" s="194"/>
      <c r="I701" s="193"/>
      <c r="J701" s="193"/>
      <c r="K701" s="193"/>
      <c r="L701" s="193"/>
      <c r="M701" s="193"/>
      <c r="N701" s="193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Y701" s="193"/>
      <c r="Z701" s="193"/>
    </row>
    <row r="702" ht="15.75" customHeight="1">
      <c r="A702" s="193"/>
      <c r="B702" s="193"/>
      <c r="C702" s="193"/>
      <c r="D702" s="193"/>
      <c r="E702" s="193"/>
      <c r="F702" s="193"/>
      <c r="G702" s="193"/>
      <c r="H702" s="194"/>
      <c r="I702" s="193"/>
      <c r="J702" s="193"/>
      <c r="K702" s="193"/>
      <c r="L702" s="193"/>
      <c r="M702" s="193"/>
      <c r="N702" s="193"/>
      <c r="O702" s="193"/>
      <c r="P702" s="193"/>
      <c r="Q702" s="193"/>
      <c r="R702" s="193"/>
      <c r="S702" s="193"/>
      <c r="T702" s="193"/>
      <c r="U702" s="193"/>
      <c r="V702" s="193"/>
      <c r="W702" s="193"/>
      <c r="X702" s="193"/>
      <c r="Y702" s="193"/>
      <c r="Z702" s="193"/>
    </row>
    <row r="703" ht="15.75" customHeight="1">
      <c r="A703" s="193"/>
      <c r="B703" s="193"/>
      <c r="C703" s="193"/>
      <c r="D703" s="193"/>
      <c r="E703" s="193"/>
      <c r="F703" s="193"/>
      <c r="G703" s="193"/>
      <c r="H703" s="194"/>
      <c r="I703" s="193"/>
      <c r="J703" s="193"/>
      <c r="K703" s="193"/>
      <c r="L703" s="193"/>
      <c r="M703" s="193"/>
      <c r="N703" s="193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Y703" s="193"/>
      <c r="Z703" s="193"/>
    </row>
    <row r="704" ht="15.75" customHeight="1">
      <c r="A704" s="193"/>
      <c r="B704" s="193"/>
      <c r="C704" s="193"/>
      <c r="D704" s="193"/>
      <c r="E704" s="193"/>
      <c r="F704" s="193"/>
      <c r="G704" s="193"/>
      <c r="H704" s="194"/>
      <c r="I704" s="193"/>
      <c r="J704" s="193"/>
      <c r="K704" s="193"/>
      <c r="L704" s="193"/>
      <c r="M704" s="193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3"/>
    </row>
    <row r="705" ht="15.75" customHeight="1">
      <c r="A705" s="193"/>
      <c r="B705" s="193"/>
      <c r="C705" s="193"/>
      <c r="D705" s="193"/>
      <c r="E705" s="193"/>
      <c r="F705" s="193"/>
      <c r="G705" s="193"/>
      <c r="H705" s="194"/>
      <c r="I705" s="193"/>
      <c r="J705" s="193"/>
      <c r="K705" s="193"/>
      <c r="L705" s="193"/>
      <c r="M705" s="193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3"/>
    </row>
    <row r="706" ht="15.75" customHeight="1">
      <c r="A706" s="193"/>
      <c r="B706" s="193"/>
      <c r="C706" s="193"/>
      <c r="D706" s="193"/>
      <c r="E706" s="193"/>
      <c r="F706" s="193"/>
      <c r="G706" s="193"/>
      <c r="H706" s="194"/>
      <c r="I706" s="193"/>
      <c r="J706" s="193"/>
      <c r="K706" s="193"/>
      <c r="L706" s="193"/>
      <c r="M706" s="193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3"/>
    </row>
    <row r="707" ht="15.75" customHeight="1">
      <c r="A707" s="193"/>
      <c r="B707" s="193"/>
      <c r="C707" s="193"/>
      <c r="D707" s="193"/>
      <c r="E707" s="193"/>
      <c r="F707" s="193"/>
      <c r="G707" s="193"/>
      <c r="H707" s="194"/>
      <c r="I707" s="193"/>
      <c r="J707" s="193"/>
      <c r="K707" s="193"/>
      <c r="L707" s="193"/>
      <c r="M707" s="193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3"/>
    </row>
    <row r="708" ht="15.75" customHeight="1">
      <c r="A708" s="193"/>
      <c r="B708" s="193"/>
      <c r="C708" s="193"/>
      <c r="D708" s="193"/>
      <c r="E708" s="193"/>
      <c r="F708" s="193"/>
      <c r="G708" s="193"/>
      <c r="H708" s="194"/>
      <c r="I708" s="193"/>
      <c r="J708" s="193"/>
      <c r="K708" s="193"/>
      <c r="L708" s="193"/>
      <c r="M708" s="193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3"/>
    </row>
    <row r="709" ht="15.75" customHeight="1">
      <c r="A709" s="193"/>
      <c r="B709" s="193"/>
      <c r="C709" s="193"/>
      <c r="D709" s="193"/>
      <c r="E709" s="193"/>
      <c r="F709" s="193"/>
      <c r="G709" s="193"/>
      <c r="H709" s="194"/>
      <c r="I709" s="193"/>
      <c r="J709" s="193"/>
      <c r="K709" s="193"/>
      <c r="L709" s="193"/>
      <c r="M709" s="193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3"/>
    </row>
    <row r="710" ht="15.75" customHeight="1">
      <c r="A710" s="193"/>
      <c r="B710" s="193"/>
      <c r="C710" s="193"/>
      <c r="D710" s="193"/>
      <c r="E710" s="193"/>
      <c r="F710" s="193"/>
      <c r="G710" s="193"/>
      <c r="H710" s="194"/>
      <c r="I710" s="193"/>
      <c r="J710" s="193"/>
      <c r="K710" s="193"/>
      <c r="L710" s="193"/>
      <c r="M710" s="193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3"/>
    </row>
    <row r="711" ht="15.75" customHeight="1">
      <c r="A711" s="193"/>
      <c r="B711" s="193"/>
      <c r="C711" s="193"/>
      <c r="D711" s="193"/>
      <c r="E711" s="193"/>
      <c r="F711" s="193"/>
      <c r="G711" s="193"/>
      <c r="H711" s="194"/>
      <c r="I711" s="193"/>
      <c r="J711" s="193"/>
      <c r="K711" s="193"/>
      <c r="L711" s="193"/>
      <c r="M711" s="193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3"/>
    </row>
    <row r="712" ht="15.75" customHeight="1">
      <c r="A712" s="193"/>
      <c r="B712" s="193"/>
      <c r="C712" s="193"/>
      <c r="D712" s="193"/>
      <c r="E712" s="193"/>
      <c r="F712" s="193"/>
      <c r="G712" s="193"/>
      <c r="H712" s="194"/>
      <c r="I712" s="193"/>
      <c r="J712" s="193"/>
      <c r="K712" s="193"/>
      <c r="L712" s="193"/>
      <c r="M712" s="193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3"/>
    </row>
    <row r="713" ht="15.75" customHeight="1">
      <c r="A713" s="193"/>
      <c r="B713" s="193"/>
      <c r="C713" s="193"/>
      <c r="D713" s="193"/>
      <c r="E713" s="193"/>
      <c r="F713" s="193"/>
      <c r="G713" s="193"/>
      <c r="H713" s="194"/>
      <c r="I713" s="193"/>
      <c r="J713" s="193"/>
      <c r="K713" s="193"/>
      <c r="L713" s="193"/>
      <c r="M713" s="193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3"/>
    </row>
    <row r="714" ht="15.75" customHeight="1">
      <c r="A714" s="193"/>
      <c r="B714" s="193"/>
      <c r="C714" s="193"/>
      <c r="D714" s="193"/>
      <c r="E714" s="193"/>
      <c r="F714" s="193"/>
      <c r="G714" s="193"/>
      <c r="H714" s="194"/>
      <c r="I714" s="193"/>
      <c r="J714" s="193"/>
      <c r="K714" s="193"/>
      <c r="L714" s="193"/>
      <c r="M714" s="193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3"/>
    </row>
    <row r="715" ht="15.75" customHeight="1">
      <c r="A715" s="193"/>
      <c r="B715" s="193"/>
      <c r="C715" s="193"/>
      <c r="D715" s="193"/>
      <c r="E715" s="193"/>
      <c r="F715" s="193"/>
      <c r="G715" s="193"/>
      <c r="H715" s="194"/>
      <c r="I715" s="193"/>
      <c r="J715" s="193"/>
      <c r="K715" s="193"/>
      <c r="L715" s="193"/>
      <c r="M715" s="193"/>
      <c r="N715" s="193"/>
      <c r="O715" s="193"/>
      <c r="P715" s="193"/>
      <c r="Q715" s="193"/>
      <c r="R715" s="193"/>
      <c r="S715" s="193"/>
      <c r="T715" s="193"/>
      <c r="U715" s="193"/>
      <c r="V715" s="193"/>
      <c r="W715" s="193"/>
      <c r="X715" s="193"/>
      <c r="Y715" s="193"/>
      <c r="Z715" s="193"/>
    </row>
    <row r="716" ht="15.75" customHeight="1">
      <c r="A716" s="193"/>
      <c r="B716" s="193"/>
      <c r="C716" s="193"/>
      <c r="D716" s="193"/>
      <c r="E716" s="193"/>
      <c r="F716" s="193"/>
      <c r="G716" s="193"/>
      <c r="H716" s="194"/>
      <c r="I716" s="193"/>
      <c r="J716" s="193"/>
      <c r="K716" s="193"/>
      <c r="L716" s="193"/>
      <c r="M716" s="193"/>
      <c r="N716" s="193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3"/>
    </row>
    <row r="717" ht="15.75" customHeight="1">
      <c r="A717" s="193"/>
      <c r="B717" s="193"/>
      <c r="C717" s="193"/>
      <c r="D717" s="193"/>
      <c r="E717" s="193"/>
      <c r="F717" s="193"/>
      <c r="G717" s="193"/>
      <c r="H717" s="194"/>
      <c r="I717" s="193"/>
      <c r="J717" s="193"/>
      <c r="K717" s="193"/>
      <c r="L717" s="193"/>
      <c r="M717" s="193"/>
      <c r="N717" s="193"/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Y717" s="193"/>
      <c r="Z717" s="193"/>
    </row>
    <row r="718" ht="15.75" customHeight="1">
      <c r="A718" s="193"/>
      <c r="B718" s="193"/>
      <c r="C718" s="193"/>
      <c r="D718" s="193"/>
      <c r="E718" s="193"/>
      <c r="F718" s="193"/>
      <c r="G718" s="193"/>
      <c r="H718" s="194"/>
      <c r="I718" s="193"/>
      <c r="J718" s="193"/>
      <c r="K718" s="193"/>
      <c r="L718" s="193"/>
      <c r="M718" s="193"/>
      <c r="N718" s="193"/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Y718" s="193"/>
      <c r="Z718" s="193"/>
    </row>
    <row r="719" ht="15.75" customHeight="1">
      <c r="A719" s="193"/>
      <c r="B719" s="193"/>
      <c r="C719" s="193"/>
      <c r="D719" s="193"/>
      <c r="E719" s="193"/>
      <c r="F719" s="193"/>
      <c r="G719" s="193"/>
      <c r="H719" s="194"/>
      <c r="I719" s="193"/>
      <c r="J719" s="193"/>
      <c r="K719" s="193"/>
      <c r="L719" s="193"/>
      <c r="M719" s="193"/>
      <c r="N719" s="193"/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Y719" s="193"/>
      <c r="Z719" s="193"/>
    </row>
    <row r="720" ht="15.75" customHeight="1">
      <c r="A720" s="193"/>
      <c r="B720" s="193"/>
      <c r="C720" s="193"/>
      <c r="D720" s="193"/>
      <c r="E720" s="193"/>
      <c r="F720" s="193"/>
      <c r="G720" s="193"/>
      <c r="H720" s="194"/>
      <c r="I720" s="193"/>
      <c r="J720" s="193"/>
      <c r="K720" s="193"/>
      <c r="L720" s="193"/>
      <c r="M720" s="193"/>
      <c r="N720" s="193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3"/>
    </row>
    <row r="721" ht="15.75" customHeight="1">
      <c r="A721" s="193"/>
      <c r="B721" s="193"/>
      <c r="C721" s="193"/>
      <c r="D721" s="193"/>
      <c r="E721" s="193"/>
      <c r="F721" s="193"/>
      <c r="G721" s="193"/>
      <c r="H721" s="194"/>
      <c r="I721" s="193"/>
      <c r="J721" s="193"/>
      <c r="K721" s="193"/>
      <c r="L721" s="193"/>
      <c r="M721" s="193"/>
      <c r="N721" s="193"/>
      <c r="O721" s="193"/>
      <c r="P721" s="193"/>
      <c r="Q721" s="193"/>
      <c r="R721" s="193"/>
      <c r="S721" s="193"/>
      <c r="T721" s="193"/>
      <c r="U721" s="193"/>
      <c r="V721" s="193"/>
      <c r="W721" s="193"/>
      <c r="X721" s="193"/>
      <c r="Y721" s="193"/>
      <c r="Z721" s="193"/>
    </row>
    <row r="722" ht="15.75" customHeight="1">
      <c r="A722" s="193"/>
      <c r="B722" s="193"/>
      <c r="C722" s="193"/>
      <c r="D722" s="193"/>
      <c r="E722" s="193"/>
      <c r="F722" s="193"/>
      <c r="G722" s="193"/>
      <c r="H722" s="194"/>
      <c r="I722" s="193"/>
      <c r="J722" s="193"/>
      <c r="K722" s="193"/>
      <c r="L722" s="193"/>
      <c r="M722" s="193"/>
      <c r="N722" s="193"/>
      <c r="O722" s="193"/>
      <c r="P722" s="193"/>
      <c r="Q722" s="193"/>
      <c r="R722" s="193"/>
      <c r="S722" s="193"/>
      <c r="T722" s="193"/>
      <c r="U722" s="193"/>
      <c r="V722" s="193"/>
      <c r="W722" s="193"/>
      <c r="X722" s="193"/>
      <c r="Y722" s="193"/>
      <c r="Z722" s="193"/>
    </row>
    <row r="723" ht="15.75" customHeight="1">
      <c r="A723" s="193"/>
      <c r="B723" s="193"/>
      <c r="C723" s="193"/>
      <c r="D723" s="193"/>
      <c r="E723" s="193"/>
      <c r="F723" s="193"/>
      <c r="G723" s="193"/>
      <c r="H723" s="194"/>
      <c r="I723" s="193"/>
      <c r="J723" s="193"/>
      <c r="K723" s="193"/>
      <c r="L723" s="193"/>
      <c r="M723" s="193"/>
      <c r="N723" s="193"/>
      <c r="O723" s="193"/>
      <c r="P723" s="193"/>
      <c r="Q723" s="193"/>
      <c r="R723" s="193"/>
      <c r="S723" s="193"/>
      <c r="T723" s="193"/>
      <c r="U723" s="193"/>
      <c r="V723" s="193"/>
      <c r="W723" s="193"/>
      <c r="X723" s="193"/>
      <c r="Y723" s="193"/>
      <c r="Z723" s="193"/>
    </row>
    <row r="724" ht="15.75" customHeight="1">
      <c r="A724" s="193"/>
      <c r="B724" s="193"/>
      <c r="C724" s="193"/>
      <c r="D724" s="193"/>
      <c r="E724" s="193"/>
      <c r="F724" s="193"/>
      <c r="G724" s="193"/>
      <c r="H724" s="194"/>
      <c r="I724" s="193"/>
      <c r="J724" s="193"/>
      <c r="K724" s="193"/>
      <c r="L724" s="193"/>
      <c r="M724" s="193"/>
      <c r="N724" s="193"/>
      <c r="O724" s="193"/>
      <c r="P724" s="193"/>
      <c r="Q724" s="193"/>
      <c r="R724" s="193"/>
      <c r="S724" s="193"/>
      <c r="T724" s="193"/>
      <c r="U724" s="193"/>
      <c r="V724" s="193"/>
      <c r="W724" s="193"/>
      <c r="X724" s="193"/>
      <c r="Y724" s="193"/>
      <c r="Z724" s="193"/>
    </row>
    <row r="725" ht="15.75" customHeight="1">
      <c r="A725" s="193"/>
      <c r="B725" s="193"/>
      <c r="C725" s="193"/>
      <c r="D725" s="193"/>
      <c r="E725" s="193"/>
      <c r="F725" s="193"/>
      <c r="G725" s="193"/>
      <c r="H725" s="194"/>
      <c r="I725" s="193"/>
      <c r="J725" s="193"/>
      <c r="K725" s="193"/>
      <c r="L725" s="193"/>
      <c r="M725" s="193"/>
      <c r="N725" s="193"/>
      <c r="O725" s="193"/>
      <c r="P725" s="193"/>
      <c r="Q725" s="193"/>
      <c r="R725" s="193"/>
      <c r="S725" s="193"/>
      <c r="T725" s="193"/>
      <c r="U725" s="193"/>
      <c r="V725" s="193"/>
      <c r="W725" s="193"/>
      <c r="X725" s="193"/>
      <c r="Y725" s="193"/>
      <c r="Z725" s="193"/>
    </row>
    <row r="726" ht="15.75" customHeight="1">
      <c r="A726" s="193"/>
      <c r="B726" s="193"/>
      <c r="C726" s="193"/>
      <c r="D726" s="193"/>
      <c r="E726" s="193"/>
      <c r="F726" s="193"/>
      <c r="G726" s="193"/>
      <c r="H726" s="194"/>
      <c r="I726" s="193"/>
      <c r="J726" s="193"/>
      <c r="K726" s="193"/>
      <c r="L726" s="193"/>
      <c r="M726" s="193"/>
      <c r="N726" s="193"/>
      <c r="O726" s="193"/>
      <c r="P726" s="193"/>
      <c r="Q726" s="193"/>
      <c r="R726" s="193"/>
      <c r="S726" s="193"/>
      <c r="T726" s="193"/>
      <c r="U726" s="193"/>
      <c r="V726" s="193"/>
      <c r="W726" s="193"/>
      <c r="X726" s="193"/>
      <c r="Y726" s="193"/>
      <c r="Z726" s="193"/>
    </row>
    <row r="727" ht="15.75" customHeight="1">
      <c r="A727" s="193"/>
      <c r="B727" s="193"/>
      <c r="C727" s="193"/>
      <c r="D727" s="193"/>
      <c r="E727" s="193"/>
      <c r="F727" s="193"/>
      <c r="G727" s="193"/>
      <c r="H727" s="194"/>
      <c r="I727" s="193"/>
      <c r="J727" s="193"/>
      <c r="K727" s="193"/>
      <c r="L727" s="193"/>
      <c r="M727" s="193"/>
      <c r="N727" s="193"/>
      <c r="O727" s="193"/>
      <c r="P727" s="193"/>
      <c r="Q727" s="193"/>
      <c r="R727" s="193"/>
      <c r="S727" s="193"/>
      <c r="T727" s="193"/>
      <c r="U727" s="193"/>
      <c r="V727" s="193"/>
      <c r="W727" s="193"/>
      <c r="X727" s="193"/>
      <c r="Y727" s="193"/>
      <c r="Z727" s="193"/>
    </row>
    <row r="728" ht="15.75" customHeight="1">
      <c r="A728" s="193"/>
      <c r="B728" s="193"/>
      <c r="C728" s="193"/>
      <c r="D728" s="193"/>
      <c r="E728" s="193"/>
      <c r="F728" s="193"/>
      <c r="G728" s="193"/>
      <c r="H728" s="194"/>
      <c r="I728" s="193"/>
      <c r="J728" s="193"/>
      <c r="K728" s="193"/>
      <c r="L728" s="193"/>
      <c r="M728" s="193"/>
      <c r="N728" s="193"/>
      <c r="O728" s="193"/>
      <c r="P728" s="193"/>
      <c r="Q728" s="193"/>
      <c r="R728" s="193"/>
      <c r="S728" s="193"/>
      <c r="T728" s="193"/>
      <c r="U728" s="193"/>
      <c r="V728" s="193"/>
      <c r="W728" s="193"/>
      <c r="X728" s="193"/>
      <c r="Y728" s="193"/>
      <c r="Z728" s="193"/>
    </row>
    <row r="729" ht="15.75" customHeight="1">
      <c r="A729" s="193"/>
      <c r="B729" s="193"/>
      <c r="C729" s="193"/>
      <c r="D729" s="193"/>
      <c r="E729" s="193"/>
      <c r="F729" s="193"/>
      <c r="G729" s="193"/>
      <c r="H729" s="194"/>
      <c r="I729" s="193"/>
      <c r="J729" s="193"/>
      <c r="K729" s="193"/>
      <c r="L729" s="193"/>
      <c r="M729" s="193"/>
      <c r="N729" s="193"/>
      <c r="O729" s="193"/>
      <c r="P729" s="193"/>
      <c r="Q729" s="193"/>
      <c r="R729" s="193"/>
      <c r="S729" s="193"/>
      <c r="T729" s="193"/>
      <c r="U729" s="193"/>
      <c r="V729" s="193"/>
      <c r="W729" s="193"/>
      <c r="X729" s="193"/>
      <c r="Y729" s="193"/>
      <c r="Z729" s="193"/>
    </row>
    <row r="730" ht="15.75" customHeight="1">
      <c r="A730" s="193"/>
      <c r="B730" s="193"/>
      <c r="C730" s="193"/>
      <c r="D730" s="193"/>
      <c r="E730" s="193"/>
      <c r="F730" s="193"/>
      <c r="G730" s="193"/>
      <c r="H730" s="194"/>
      <c r="I730" s="193"/>
      <c r="J730" s="193"/>
      <c r="K730" s="193"/>
      <c r="L730" s="193"/>
      <c r="M730" s="193"/>
      <c r="N730" s="193"/>
      <c r="O730" s="193"/>
      <c r="P730" s="193"/>
      <c r="Q730" s="193"/>
      <c r="R730" s="193"/>
      <c r="S730" s="193"/>
      <c r="T730" s="193"/>
      <c r="U730" s="193"/>
      <c r="V730" s="193"/>
      <c r="W730" s="193"/>
      <c r="X730" s="193"/>
      <c r="Y730" s="193"/>
      <c r="Z730" s="193"/>
    </row>
    <row r="731" ht="15.75" customHeight="1">
      <c r="A731" s="193"/>
      <c r="B731" s="193"/>
      <c r="C731" s="193"/>
      <c r="D731" s="193"/>
      <c r="E731" s="193"/>
      <c r="F731" s="193"/>
      <c r="G731" s="193"/>
      <c r="H731" s="194"/>
      <c r="I731" s="193"/>
      <c r="J731" s="193"/>
      <c r="K731" s="193"/>
      <c r="L731" s="193"/>
      <c r="M731" s="193"/>
      <c r="N731" s="193"/>
      <c r="O731" s="193"/>
      <c r="P731" s="193"/>
      <c r="Q731" s="193"/>
      <c r="R731" s="193"/>
      <c r="S731" s="193"/>
      <c r="T731" s="193"/>
      <c r="U731" s="193"/>
      <c r="V731" s="193"/>
      <c r="W731" s="193"/>
      <c r="X731" s="193"/>
      <c r="Y731" s="193"/>
      <c r="Z731" s="193"/>
    </row>
    <row r="732" ht="15.75" customHeight="1">
      <c r="A732" s="193"/>
      <c r="B732" s="193"/>
      <c r="C732" s="193"/>
      <c r="D732" s="193"/>
      <c r="E732" s="193"/>
      <c r="F732" s="193"/>
      <c r="G732" s="193"/>
      <c r="H732" s="194"/>
      <c r="I732" s="193"/>
      <c r="J732" s="193"/>
      <c r="K732" s="193"/>
      <c r="L732" s="193"/>
      <c r="M732" s="193"/>
      <c r="N732" s="193"/>
      <c r="O732" s="193"/>
      <c r="P732" s="193"/>
      <c r="Q732" s="193"/>
      <c r="R732" s="193"/>
      <c r="S732" s="193"/>
      <c r="T732" s="193"/>
      <c r="U732" s="193"/>
      <c r="V732" s="193"/>
      <c r="W732" s="193"/>
      <c r="X732" s="193"/>
      <c r="Y732" s="193"/>
      <c r="Z732" s="193"/>
    </row>
    <row r="733" ht="15.75" customHeight="1">
      <c r="A733" s="193"/>
      <c r="B733" s="193"/>
      <c r="C733" s="193"/>
      <c r="D733" s="193"/>
      <c r="E733" s="193"/>
      <c r="F733" s="193"/>
      <c r="G733" s="193"/>
      <c r="H733" s="194"/>
      <c r="I733" s="193"/>
      <c r="J733" s="193"/>
      <c r="K733" s="193"/>
      <c r="L733" s="193"/>
      <c r="M733" s="193"/>
      <c r="N733" s="193"/>
      <c r="O733" s="193"/>
      <c r="P733" s="193"/>
      <c r="Q733" s="193"/>
      <c r="R733" s="193"/>
      <c r="S733" s="193"/>
      <c r="T733" s="193"/>
      <c r="U733" s="193"/>
      <c r="V733" s="193"/>
      <c r="W733" s="193"/>
      <c r="X733" s="193"/>
      <c r="Y733" s="193"/>
      <c r="Z733" s="193"/>
    </row>
    <row r="734" ht="15.75" customHeight="1">
      <c r="A734" s="193"/>
      <c r="B734" s="193"/>
      <c r="C734" s="193"/>
      <c r="D734" s="193"/>
      <c r="E734" s="193"/>
      <c r="F734" s="193"/>
      <c r="G734" s="193"/>
      <c r="H734" s="194"/>
      <c r="I734" s="193"/>
      <c r="J734" s="193"/>
      <c r="K734" s="193"/>
      <c r="L734" s="193"/>
      <c r="M734" s="193"/>
      <c r="N734" s="193"/>
      <c r="O734" s="193"/>
      <c r="P734" s="193"/>
      <c r="Q734" s="193"/>
      <c r="R734" s="193"/>
      <c r="S734" s="193"/>
      <c r="T734" s="193"/>
      <c r="U734" s="193"/>
      <c r="V734" s="193"/>
      <c r="W734" s="193"/>
      <c r="X734" s="193"/>
      <c r="Y734" s="193"/>
      <c r="Z734" s="193"/>
    </row>
    <row r="735" ht="15.75" customHeight="1">
      <c r="A735" s="193"/>
      <c r="B735" s="193"/>
      <c r="C735" s="193"/>
      <c r="D735" s="193"/>
      <c r="E735" s="193"/>
      <c r="F735" s="193"/>
      <c r="G735" s="193"/>
      <c r="H735" s="194"/>
      <c r="I735" s="193"/>
      <c r="J735" s="193"/>
      <c r="K735" s="193"/>
      <c r="L735" s="193"/>
      <c r="M735" s="193"/>
      <c r="N735" s="193"/>
      <c r="O735" s="193"/>
      <c r="P735" s="193"/>
      <c r="Q735" s="193"/>
      <c r="R735" s="193"/>
      <c r="S735" s="193"/>
      <c r="T735" s="193"/>
      <c r="U735" s="193"/>
      <c r="V735" s="193"/>
      <c r="W735" s="193"/>
      <c r="X735" s="193"/>
      <c r="Y735" s="193"/>
      <c r="Z735" s="193"/>
    </row>
    <row r="736" ht="15.75" customHeight="1">
      <c r="A736" s="193"/>
      <c r="B736" s="193"/>
      <c r="C736" s="193"/>
      <c r="D736" s="193"/>
      <c r="E736" s="193"/>
      <c r="F736" s="193"/>
      <c r="G736" s="193"/>
      <c r="H736" s="194"/>
      <c r="I736" s="193"/>
      <c r="J736" s="193"/>
      <c r="K736" s="193"/>
      <c r="L736" s="193"/>
      <c r="M736" s="193"/>
      <c r="N736" s="193"/>
      <c r="O736" s="193"/>
      <c r="P736" s="193"/>
      <c r="Q736" s="193"/>
      <c r="R736" s="193"/>
      <c r="S736" s="193"/>
      <c r="T736" s="193"/>
      <c r="U736" s="193"/>
      <c r="V736" s="193"/>
      <c r="W736" s="193"/>
      <c r="X736" s="193"/>
      <c r="Y736" s="193"/>
      <c r="Z736" s="193"/>
    </row>
    <row r="737" ht="15.75" customHeight="1">
      <c r="A737" s="193"/>
      <c r="B737" s="193"/>
      <c r="C737" s="193"/>
      <c r="D737" s="193"/>
      <c r="E737" s="193"/>
      <c r="F737" s="193"/>
      <c r="G737" s="193"/>
      <c r="H737" s="194"/>
      <c r="I737" s="193"/>
      <c r="J737" s="193"/>
      <c r="K737" s="193"/>
      <c r="L737" s="193"/>
      <c r="M737" s="193"/>
      <c r="N737" s="193"/>
      <c r="O737" s="193"/>
      <c r="P737" s="193"/>
      <c r="Q737" s="193"/>
      <c r="R737" s="193"/>
      <c r="S737" s="193"/>
      <c r="T737" s="193"/>
      <c r="U737" s="193"/>
      <c r="V737" s="193"/>
      <c r="W737" s="193"/>
      <c r="X737" s="193"/>
      <c r="Y737" s="193"/>
      <c r="Z737" s="193"/>
    </row>
    <row r="738" ht="15.75" customHeight="1">
      <c r="A738" s="193"/>
      <c r="B738" s="193"/>
      <c r="C738" s="193"/>
      <c r="D738" s="193"/>
      <c r="E738" s="193"/>
      <c r="F738" s="193"/>
      <c r="G738" s="193"/>
      <c r="H738" s="194"/>
      <c r="I738" s="193"/>
      <c r="J738" s="193"/>
      <c r="K738" s="193"/>
      <c r="L738" s="193"/>
      <c r="M738" s="193"/>
      <c r="N738" s="193"/>
      <c r="O738" s="193"/>
      <c r="P738" s="193"/>
      <c r="Q738" s="193"/>
      <c r="R738" s="193"/>
      <c r="S738" s="193"/>
      <c r="T738" s="193"/>
      <c r="U738" s="193"/>
      <c r="V738" s="193"/>
      <c r="W738" s="193"/>
      <c r="X738" s="193"/>
      <c r="Y738" s="193"/>
      <c r="Z738" s="193"/>
    </row>
    <row r="739" ht="15.75" customHeight="1">
      <c r="A739" s="193"/>
      <c r="B739" s="193"/>
      <c r="C739" s="193"/>
      <c r="D739" s="193"/>
      <c r="E739" s="193"/>
      <c r="F739" s="193"/>
      <c r="G739" s="193"/>
      <c r="H739" s="194"/>
      <c r="I739" s="193"/>
      <c r="J739" s="193"/>
      <c r="K739" s="193"/>
      <c r="L739" s="193"/>
      <c r="M739" s="193"/>
      <c r="N739" s="193"/>
      <c r="O739" s="193"/>
      <c r="P739" s="193"/>
      <c r="Q739" s="193"/>
      <c r="R739" s="193"/>
      <c r="S739" s="193"/>
      <c r="T739" s="193"/>
      <c r="U739" s="193"/>
      <c r="V739" s="193"/>
      <c r="W739" s="193"/>
      <c r="X739" s="193"/>
      <c r="Y739" s="193"/>
      <c r="Z739" s="193"/>
    </row>
    <row r="740" ht="15.75" customHeight="1">
      <c r="A740" s="193"/>
      <c r="B740" s="193"/>
      <c r="C740" s="193"/>
      <c r="D740" s="193"/>
      <c r="E740" s="193"/>
      <c r="F740" s="193"/>
      <c r="G740" s="193"/>
      <c r="H740" s="194"/>
      <c r="I740" s="193"/>
      <c r="J740" s="193"/>
      <c r="K740" s="193"/>
      <c r="L740" s="193"/>
      <c r="M740" s="193"/>
      <c r="N740" s="193"/>
      <c r="O740" s="193"/>
      <c r="P740" s="193"/>
      <c r="Q740" s="193"/>
      <c r="R740" s="193"/>
      <c r="S740" s="193"/>
      <c r="T740" s="193"/>
      <c r="U740" s="193"/>
      <c r="V740" s="193"/>
      <c r="W740" s="193"/>
      <c r="X740" s="193"/>
      <c r="Y740" s="193"/>
      <c r="Z740" s="193"/>
    </row>
    <row r="741" ht="15.75" customHeight="1">
      <c r="A741" s="193"/>
      <c r="B741" s="193"/>
      <c r="C741" s="193"/>
      <c r="D741" s="193"/>
      <c r="E741" s="193"/>
      <c r="F741" s="193"/>
      <c r="G741" s="193"/>
      <c r="H741" s="194"/>
      <c r="I741" s="193"/>
      <c r="J741" s="193"/>
      <c r="K741" s="193"/>
      <c r="L741" s="193"/>
      <c r="M741" s="193"/>
      <c r="N741" s="193"/>
      <c r="O741" s="193"/>
      <c r="P741" s="193"/>
      <c r="Q741" s="193"/>
      <c r="R741" s="193"/>
      <c r="S741" s="193"/>
      <c r="T741" s="193"/>
      <c r="U741" s="193"/>
      <c r="V741" s="193"/>
      <c r="W741" s="193"/>
      <c r="X741" s="193"/>
      <c r="Y741" s="193"/>
      <c r="Z741" s="193"/>
    </row>
    <row r="742" ht="15.75" customHeight="1">
      <c r="A742" s="193"/>
      <c r="B742" s="193"/>
      <c r="C742" s="193"/>
      <c r="D742" s="193"/>
      <c r="E742" s="193"/>
      <c r="F742" s="193"/>
      <c r="G742" s="193"/>
      <c r="H742" s="194"/>
      <c r="I742" s="193"/>
      <c r="J742" s="193"/>
      <c r="K742" s="193"/>
      <c r="L742" s="193"/>
      <c r="M742" s="193"/>
      <c r="N742" s="193"/>
      <c r="O742" s="193"/>
      <c r="P742" s="193"/>
      <c r="Q742" s="193"/>
      <c r="R742" s="193"/>
      <c r="S742" s="193"/>
      <c r="T742" s="193"/>
      <c r="U742" s="193"/>
      <c r="V742" s="193"/>
      <c r="W742" s="193"/>
      <c r="X742" s="193"/>
      <c r="Y742" s="193"/>
      <c r="Z742" s="193"/>
    </row>
    <row r="743" ht="15.75" customHeight="1">
      <c r="A743" s="193"/>
      <c r="B743" s="193"/>
      <c r="C743" s="193"/>
      <c r="D743" s="193"/>
      <c r="E743" s="193"/>
      <c r="F743" s="193"/>
      <c r="G743" s="193"/>
      <c r="H743" s="194"/>
      <c r="I743" s="193"/>
      <c r="J743" s="193"/>
      <c r="K743" s="193"/>
      <c r="L743" s="193"/>
      <c r="M743" s="193"/>
      <c r="N743" s="193"/>
      <c r="O743" s="193"/>
      <c r="P743" s="193"/>
      <c r="Q743" s="193"/>
      <c r="R743" s="193"/>
      <c r="S743" s="193"/>
      <c r="T743" s="193"/>
      <c r="U743" s="193"/>
      <c r="V743" s="193"/>
      <c r="W743" s="193"/>
      <c r="X743" s="193"/>
      <c r="Y743" s="193"/>
      <c r="Z743" s="193"/>
    </row>
    <row r="744" ht="15.75" customHeight="1">
      <c r="A744" s="193"/>
      <c r="B744" s="193"/>
      <c r="C744" s="193"/>
      <c r="D744" s="193"/>
      <c r="E744" s="193"/>
      <c r="F744" s="193"/>
      <c r="G744" s="193"/>
      <c r="H744" s="194"/>
      <c r="I744" s="193"/>
      <c r="J744" s="193"/>
      <c r="K744" s="193"/>
      <c r="L744" s="193"/>
      <c r="M744" s="193"/>
      <c r="N744" s="193"/>
      <c r="O744" s="193"/>
      <c r="P744" s="193"/>
      <c r="Q744" s="193"/>
      <c r="R744" s="193"/>
      <c r="S744" s="193"/>
      <c r="T744" s="193"/>
      <c r="U744" s="193"/>
      <c r="V744" s="193"/>
      <c r="W744" s="193"/>
      <c r="X744" s="193"/>
      <c r="Y744" s="193"/>
      <c r="Z744" s="193"/>
    </row>
    <row r="745" ht="15.75" customHeight="1">
      <c r="A745" s="193"/>
      <c r="B745" s="193"/>
      <c r="C745" s="193"/>
      <c r="D745" s="193"/>
      <c r="E745" s="193"/>
      <c r="F745" s="193"/>
      <c r="G745" s="193"/>
      <c r="H745" s="194"/>
      <c r="I745" s="193"/>
      <c r="J745" s="193"/>
      <c r="K745" s="193"/>
      <c r="L745" s="193"/>
      <c r="M745" s="193"/>
      <c r="N745" s="193"/>
      <c r="O745" s="193"/>
      <c r="P745" s="193"/>
      <c r="Q745" s="193"/>
      <c r="R745" s="193"/>
      <c r="S745" s="193"/>
      <c r="T745" s="193"/>
      <c r="U745" s="193"/>
      <c r="V745" s="193"/>
      <c r="W745" s="193"/>
      <c r="X745" s="193"/>
      <c r="Y745" s="193"/>
      <c r="Z745" s="193"/>
    </row>
    <row r="746" ht="15.75" customHeight="1">
      <c r="A746" s="193"/>
      <c r="B746" s="193"/>
      <c r="C746" s="193"/>
      <c r="D746" s="193"/>
      <c r="E746" s="193"/>
      <c r="F746" s="193"/>
      <c r="G746" s="193"/>
      <c r="H746" s="194"/>
      <c r="I746" s="193"/>
      <c r="J746" s="193"/>
      <c r="K746" s="193"/>
      <c r="L746" s="193"/>
      <c r="M746" s="193"/>
      <c r="N746" s="193"/>
      <c r="O746" s="193"/>
      <c r="P746" s="193"/>
      <c r="Q746" s="193"/>
      <c r="R746" s="193"/>
      <c r="S746" s="193"/>
      <c r="T746" s="193"/>
      <c r="U746" s="193"/>
      <c r="V746" s="193"/>
      <c r="W746" s="193"/>
      <c r="X746" s="193"/>
      <c r="Y746" s="193"/>
      <c r="Z746" s="193"/>
    </row>
    <row r="747" ht="15.75" customHeight="1">
      <c r="A747" s="193"/>
      <c r="B747" s="193"/>
      <c r="C747" s="193"/>
      <c r="D747" s="193"/>
      <c r="E747" s="193"/>
      <c r="F747" s="193"/>
      <c r="G747" s="193"/>
      <c r="H747" s="194"/>
      <c r="I747" s="193"/>
      <c r="J747" s="193"/>
      <c r="K747" s="193"/>
      <c r="L747" s="193"/>
      <c r="M747" s="193"/>
      <c r="N747" s="193"/>
      <c r="O747" s="193"/>
      <c r="P747" s="193"/>
      <c r="Q747" s="193"/>
      <c r="R747" s="193"/>
      <c r="S747" s="193"/>
      <c r="T747" s="193"/>
      <c r="U747" s="193"/>
      <c r="V747" s="193"/>
      <c r="W747" s="193"/>
      <c r="X747" s="193"/>
      <c r="Y747" s="193"/>
      <c r="Z747" s="193"/>
    </row>
    <row r="748" ht="15.75" customHeight="1">
      <c r="A748" s="193"/>
      <c r="B748" s="193"/>
      <c r="C748" s="193"/>
      <c r="D748" s="193"/>
      <c r="E748" s="193"/>
      <c r="F748" s="193"/>
      <c r="G748" s="193"/>
      <c r="H748" s="194"/>
      <c r="I748" s="193"/>
      <c r="J748" s="193"/>
      <c r="K748" s="193"/>
      <c r="L748" s="193"/>
      <c r="M748" s="193"/>
      <c r="N748" s="193"/>
      <c r="O748" s="193"/>
      <c r="P748" s="193"/>
      <c r="Q748" s="193"/>
      <c r="R748" s="193"/>
      <c r="S748" s="193"/>
      <c r="T748" s="193"/>
      <c r="U748" s="193"/>
      <c r="V748" s="193"/>
      <c r="W748" s="193"/>
      <c r="X748" s="193"/>
      <c r="Y748" s="193"/>
      <c r="Z748" s="193"/>
    </row>
    <row r="749" ht="15.75" customHeight="1">
      <c r="A749" s="193"/>
      <c r="B749" s="193"/>
      <c r="C749" s="193"/>
      <c r="D749" s="193"/>
      <c r="E749" s="193"/>
      <c r="F749" s="193"/>
      <c r="G749" s="193"/>
      <c r="H749" s="194"/>
      <c r="I749" s="193"/>
      <c r="J749" s="193"/>
      <c r="K749" s="193"/>
      <c r="L749" s="193"/>
      <c r="M749" s="193"/>
      <c r="N749" s="193"/>
      <c r="O749" s="193"/>
      <c r="P749" s="193"/>
      <c r="Q749" s="193"/>
      <c r="R749" s="193"/>
      <c r="S749" s="193"/>
      <c r="T749" s="193"/>
      <c r="U749" s="193"/>
      <c r="V749" s="193"/>
      <c r="W749" s="193"/>
      <c r="X749" s="193"/>
      <c r="Y749" s="193"/>
      <c r="Z749" s="193"/>
    </row>
    <row r="750" ht="15.75" customHeight="1">
      <c r="A750" s="193"/>
      <c r="B750" s="193"/>
      <c r="C750" s="193"/>
      <c r="D750" s="193"/>
      <c r="E750" s="193"/>
      <c r="F750" s="193"/>
      <c r="G750" s="193"/>
      <c r="H750" s="194"/>
      <c r="I750" s="193"/>
      <c r="J750" s="193"/>
      <c r="K750" s="193"/>
      <c r="L750" s="193"/>
      <c r="M750" s="193"/>
      <c r="N750" s="193"/>
      <c r="O750" s="193"/>
      <c r="P750" s="193"/>
      <c r="Q750" s="193"/>
      <c r="R750" s="193"/>
      <c r="S750" s="193"/>
      <c r="T750" s="193"/>
      <c r="U750" s="193"/>
      <c r="V750" s="193"/>
      <c r="W750" s="193"/>
      <c r="X750" s="193"/>
      <c r="Y750" s="193"/>
      <c r="Z750" s="193"/>
    </row>
    <row r="751" ht="15.75" customHeight="1">
      <c r="A751" s="193"/>
      <c r="B751" s="193"/>
      <c r="C751" s="193"/>
      <c r="D751" s="193"/>
      <c r="E751" s="193"/>
      <c r="F751" s="193"/>
      <c r="G751" s="193"/>
      <c r="H751" s="194"/>
      <c r="I751" s="193"/>
      <c r="J751" s="193"/>
      <c r="K751" s="193"/>
      <c r="L751" s="193"/>
      <c r="M751" s="193"/>
      <c r="N751" s="193"/>
      <c r="O751" s="193"/>
      <c r="P751" s="193"/>
      <c r="Q751" s="193"/>
      <c r="R751" s="193"/>
      <c r="S751" s="193"/>
      <c r="T751" s="193"/>
      <c r="U751" s="193"/>
      <c r="V751" s="193"/>
      <c r="W751" s="193"/>
      <c r="X751" s="193"/>
      <c r="Y751" s="193"/>
      <c r="Z751" s="193"/>
    </row>
    <row r="752" ht="15.75" customHeight="1">
      <c r="A752" s="193"/>
      <c r="B752" s="193"/>
      <c r="C752" s="193"/>
      <c r="D752" s="193"/>
      <c r="E752" s="193"/>
      <c r="F752" s="193"/>
      <c r="G752" s="193"/>
      <c r="H752" s="194"/>
      <c r="I752" s="193"/>
      <c r="J752" s="193"/>
      <c r="K752" s="193"/>
      <c r="L752" s="193"/>
      <c r="M752" s="193"/>
      <c r="N752" s="193"/>
      <c r="O752" s="193"/>
      <c r="P752" s="193"/>
      <c r="Q752" s="193"/>
      <c r="R752" s="193"/>
      <c r="S752" s="193"/>
      <c r="T752" s="193"/>
      <c r="U752" s="193"/>
      <c r="V752" s="193"/>
      <c r="W752" s="193"/>
      <c r="X752" s="193"/>
      <c r="Y752" s="193"/>
      <c r="Z752" s="193"/>
    </row>
    <row r="753" ht="15.75" customHeight="1">
      <c r="A753" s="193"/>
      <c r="B753" s="193"/>
      <c r="C753" s="193"/>
      <c r="D753" s="193"/>
      <c r="E753" s="193"/>
      <c r="F753" s="193"/>
      <c r="G753" s="193"/>
      <c r="H753" s="194"/>
      <c r="I753" s="193"/>
      <c r="J753" s="193"/>
      <c r="K753" s="193"/>
      <c r="L753" s="193"/>
      <c r="M753" s="193"/>
      <c r="N753" s="193"/>
      <c r="O753" s="193"/>
      <c r="P753" s="193"/>
      <c r="Q753" s="193"/>
      <c r="R753" s="193"/>
      <c r="S753" s="193"/>
      <c r="T753" s="193"/>
      <c r="U753" s="193"/>
      <c r="V753" s="193"/>
      <c r="W753" s="193"/>
      <c r="X753" s="193"/>
      <c r="Y753" s="193"/>
      <c r="Z753" s="193"/>
    </row>
    <row r="754" ht="15.75" customHeight="1">
      <c r="A754" s="193"/>
      <c r="B754" s="193"/>
      <c r="C754" s="193"/>
      <c r="D754" s="193"/>
      <c r="E754" s="193"/>
      <c r="F754" s="193"/>
      <c r="G754" s="193"/>
      <c r="H754" s="194"/>
      <c r="I754" s="193"/>
      <c r="J754" s="193"/>
      <c r="K754" s="193"/>
      <c r="L754" s="193"/>
      <c r="M754" s="193"/>
      <c r="N754" s="193"/>
      <c r="O754" s="193"/>
      <c r="P754" s="193"/>
      <c r="Q754" s="193"/>
      <c r="R754" s="193"/>
      <c r="S754" s="193"/>
      <c r="T754" s="193"/>
      <c r="U754" s="193"/>
      <c r="V754" s="193"/>
      <c r="W754" s="193"/>
      <c r="X754" s="193"/>
      <c r="Y754" s="193"/>
      <c r="Z754" s="193"/>
    </row>
    <row r="755" ht="15.75" customHeight="1">
      <c r="A755" s="193"/>
      <c r="B755" s="193"/>
      <c r="C755" s="193"/>
      <c r="D755" s="193"/>
      <c r="E755" s="193"/>
      <c r="F755" s="193"/>
      <c r="G755" s="193"/>
      <c r="H755" s="194"/>
      <c r="I755" s="193"/>
      <c r="J755" s="193"/>
      <c r="K755" s="193"/>
      <c r="L755" s="193"/>
      <c r="M755" s="193"/>
      <c r="N755" s="193"/>
      <c r="O755" s="193"/>
      <c r="P755" s="193"/>
      <c r="Q755" s="193"/>
      <c r="R755" s="193"/>
      <c r="S755" s="193"/>
      <c r="T755" s="193"/>
      <c r="U755" s="193"/>
      <c r="V755" s="193"/>
      <c r="W755" s="193"/>
      <c r="X755" s="193"/>
      <c r="Y755" s="193"/>
      <c r="Z755" s="193"/>
    </row>
    <row r="756" ht="15.75" customHeight="1">
      <c r="A756" s="193"/>
      <c r="B756" s="193"/>
      <c r="C756" s="193"/>
      <c r="D756" s="193"/>
      <c r="E756" s="193"/>
      <c r="F756" s="193"/>
      <c r="G756" s="193"/>
      <c r="H756" s="194"/>
      <c r="I756" s="193"/>
      <c r="J756" s="193"/>
      <c r="K756" s="193"/>
      <c r="L756" s="193"/>
      <c r="M756" s="193"/>
      <c r="N756" s="193"/>
      <c r="O756" s="193"/>
      <c r="P756" s="193"/>
      <c r="Q756" s="193"/>
      <c r="R756" s="193"/>
      <c r="S756" s="193"/>
      <c r="T756" s="193"/>
      <c r="U756" s="193"/>
      <c r="V756" s="193"/>
      <c r="W756" s="193"/>
      <c r="X756" s="193"/>
      <c r="Y756" s="193"/>
      <c r="Z756" s="193"/>
    </row>
    <row r="757" ht="15.75" customHeight="1">
      <c r="A757" s="193"/>
      <c r="B757" s="193"/>
      <c r="C757" s="193"/>
      <c r="D757" s="193"/>
      <c r="E757" s="193"/>
      <c r="F757" s="193"/>
      <c r="G757" s="193"/>
      <c r="H757" s="194"/>
      <c r="I757" s="193"/>
      <c r="J757" s="193"/>
      <c r="K757" s="193"/>
      <c r="L757" s="193"/>
      <c r="M757" s="193"/>
      <c r="N757" s="193"/>
      <c r="O757" s="193"/>
      <c r="P757" s="193"/>
      <c r="Q757" s="193"/>
      <c r="R757" s="193"/>
      <c r="S757" s="193"/>
      <c r="T757" s="193"/>
      <c r="U757" s="193"/>
      <c r="V757" s="193"/>
      <c r="W757" s="193"/>
      <c r="X757" s="193"/>
      <c r="Y757" s="193"/>
      <c r="Z757" s="193"/>
    </row>
    <row r="758" ht="15.75" customHeight="1">
      <c r="A758" s="193"/>
      <c r="B758" s="193"/>
      <c r="C758" s="193"/>
      <c r="D758" s="193"/>
      <c r="E758" s="193"/>
      <c r="F758" s="193"/>
      <c r="G758" s="193"/>
      <c r="H758" s="194"/>
      <c r="I758" s="193"/>
      <c r="J758" s="193"/>
      <c r="K758" s="193"/>
      <c r="L758" s="193"/>
      <c r="M758" s="193"/>
      <c r="N758" s="193"/>
      <c r="O758" s="193"/>
      <c r="P758" s="193"/>
      <c r="Q758" s="193"/>
      <c r="R758" s="193"/>
      <c r="S758" s="193"/>
      <c r="T758" s="193"/>
      <c r="U758" s="193"/>
      <c r="V758" s="193"/>
      <c r="W758" s="193"/>
      <c r="X758" s="193"/>
      <c r="Y758" s="193"/>
      <c r="Z758" s="193"/>
    </row>
    <row r="759" ht="15.75" customHeight="1">
      <c r="A759" s="193"/>
      <c r="B759" s="193"/>
      <c r="C759" s="193"/>
      <c r="D759" s="193"/>
      <c r="E759" s="193"/>
      <c r="F759" s="193"/>
      <c r="G759" s="193"/>
      <c r="H759" s="194"/>
      <c r="I759" s="193"/>
      <c r="J759" s="193"/>
      <c r="K759" s="193"/>
      <c r="L759" s="193"/>
      <c r="M759" s="193"/>
      <c r="N759" s="193"/>
      <c r="O759" s="193"/>
      <c r="P759" s="193"/>
      <c r="Q759" s="193"/>
      <c r="R759" s="193"/>
      <c r="S759" s="193"/>
      <c r="T759" s="193"/>
      <c r="U759" s="193"/>
      <c r="V759" s="193"/>
      <c r="W759" s="193"/>
      <c r="X759" s="193"/>
      <c r="Y759" s="193"/>
      <c r="Z759" s="193"/>
    </row>
    <row r="760" ht="15.75" customHeight="1">
      <c r="A760" s="193"/>
      <c r="B760" s="193"/>
      <c r="C760" s="193"/>
      <c r="D760" s="193"/>
      <c r="E760" s="193"/>
      <c r="F760" s="193"/>
      <c r="G760" s="193"/>
      <c r="H760" s="194"/>
      <c r="I760" s="193"/>
      <c r="J760" s="193"/>
      <c r="K760" s="193"/>
      <c r="L760" s="193"/>
      <c r="M760" s="193"/>
      <c r="N760" s="193"/>
      <c r="O760" s="193"/>
      <c r="P760" s="193"/>
      <c r="Q760" s="193"/>
      <c r="R760" s="193"/>
      <c r="S760" s="193"/>
      <c r="T760" s="193"/>
      <c r="U760" s="193"/>
      <c r="V760" s="193"/>
      <c r="W760" s="193"/>
      <c r="X760" s="193"/>
      <c r="Y760" s="193"/>
      <c r="Z760" s="193"/>
    </row>
    <row r="761" ht="15.75" customHeight="1">
      <c r="A761" s="193"/>
      <c r="B761" s="193"/>
      <c r="C761" s="193"/>
      <c r="D761" s="193"/>
      <c r="E761" s="193"/>
      <c r="F761" s="193"/>
      <c r="G761" s="193"/>
      <c r="H761" s="194"/>
      <c r="I761" s="193"/>
      <c r="J761" s="193"/>
      <c r="K761" s="193"/>
      <c r="L761" s="193"/>
      <c r="M761" s="193"/>
      <c r="N761" s="193"/>
      <c r="O761" s="193"/>
      <c r="P761" s="193"/>
      <c r="Q761" s="193"/>
      <c r="R761" s="193"/>
      <c r="S761" s="193"/>
      <c r="T761" s="193"/>
      <c r="U761" s="193"/>
      <c r="V761" s="193"/>
      <c r="W761" s="193"/>
      <c r="X761" s="193"/>
      <c r="Y761" s="193"/>
      <c r="Z761" s="193"/>
    </row>
    <row r="762" ht="15.75" customHeight="1">
      <c r="A762" s="193"/>
      <c r="B762" s="193"/>
      <c r="C762" s="193"/>
      <c r="D762" s="193"/>
      <c r="E762" s="193"/>
      <c r="F762" s="193"/>
      <c r="G762" s="193"/>
      <c r="H762" s="194"/>
      <c r="I762" s="193"/>
      <c r="J762" s="193"/>
      <c r="K762" s="193"/>
      <c r="L762" s="193"/>
      <c r="M762" s="193"/>
      <c r="N762" s="193"/>
      <c r="O762" s="193"/>
      <c r="P762" s="193"/>
      <c r="Q762" s="193"/>
      <c r="R762" s="193"/>
      <c r="S762" s="193"/>
      <c r="T762" s="193"/>
      <c r="U762" s="193"/>
      <c r="V762" s="193"/>
      <c r="W762" s="193"/>
      <c r="X762" s="193"/>
      <c r="Y762" s="193"/>
      <c r="Z762" s="193"/>
    </row>
    <row r="763" ht="15.75" customHeight="1">
      <c r="A763" s="193"/>
      <c r="B763" s="193"/>
      <c r="C763" s="193"/>
      <c r="D763" s="193"/>
      <c r="E763" s="193"/>
      <c r="F763" s="193"/>
      <c r="G763" s="193"/>
      <c r="H763" s="194"/>
      <c r="I763" s="193"/>
      <c r="J763" s="193"/>
      <c r="K763" s="193"/>
      <c r="L763" s="193"/>
      <c r="M763" s="193"/>
      <c r="N763" s="193"/>
      <c r="O763" s="193"/>
      <c r="P763" s="193"/>
      <c r="Q763" s="193"/>
      <c r="R763" s="193"/>
      <c r="S763" s="193"/>
      <c r="T763" s="193"/>
      <c r="U763" s="193"/>
      <c r="V763" s="193"/>
      <c r="W763" s="193"/>
      <c r="X763" s="193"/>
      <c r="Y763" s="193"/>
      <c r="Z763" s="193"/>
    </row>
    <row r="764" ht="15.75" customHeight="1">
      <c r="A764" s="193"/>
      <c r="B764" s="193"/>
      <c r="C764" s="193"/>
      <c r="D764" s="193"/>
      <c r="E764" s="193"/>
      <c r="F764" s="193"/>
      <c r="G764" s="193"/>
      <c r="H764" s="194"/>
      <c r="I764" s="193"/>
      <c r="J764" s="193"/>
      <c r="K764" s="193"/>
      <c r="L764" s="193"/>
      <c r="M764" s="193"/>
      <c r="N764" s="193"/>
      <c r="O764" s="193"/>
      <c r="P764" s="193"/>
      <c r="Q764" s="193"/>
      <c r="R764" s="193"/>
      <c r="S764" s="193"/>
      <c r="T764" s="193"/>
      <c r="U764" s="193"/>
      <c r="V764" s="193"/>
      <c r="W764" s="193"/>
      <c r="X764" s="193"/>
      <c r="Y764" s="193"/>
      <c r="Z764" s="193"/>
    </row>
    <row r="765" ht="15.75" customHeight="1">
      <c r="A765" s="193"/>
      <c r="B765" s="193"/>
      <c r="C765" s="193"/>
      <c r="D765" s="193"/>
      <c r="E765" s="193"/>
      <c r="F765" s="193"/>
      <c r="G765" s="193"/>
      <c r="H765" s="194"/>
      <c r="I765" s="193"/>
      <c r="J765" s="193"/>
      <c r="K765" s="193"/>
      <c r="L765" s="193"/>
      <c r="M765" s="193"/>
      <c r="N765" s="193"/>
      <c r="O765" s="193"/>
      <c r="P765" s="193"/>
      <c r="Q765" s="193"/>
      <c r="R765" s="193"/>
      <c r="S765" s="193"/>
      <c r="T765" s="193"/>
      <c r="U765" s="193"/>
      <c r="V765" s="193"/>
      <c r="W765" s="193"/>
      <c r="X765" s="193"/>
      <c r="Y765" s="193"/>
      <c r="Z765" s="193"/>
    </row>
    <row r="766" ht="15.75" customHeight="1">
      <c r="A766" s="193"/>
      <c r="B766" s="193"/>
      <c r="C766" s="193"/>
      <c r="D766" s="193"/>
      <c r="E766" s="193"/>
      <c r="F766" s="193"/>
      <c r="G766" s="193"/>
      <c r="H766" s="194"/>
      <c r="I766" s="193"/>
      <c r="J766" s="193"/>
      <c r="K766" s="193"/>
      <c r="L766" s="193"/>
      <c r="M766" s="193"/>
      <c r="N766" s="193"/>
      <c r="O766" s="193"/>
      <c r="P766" s="193"/>
      <c r="Q766" s="193"/>
      <c r="R766" s="193"/>
      <c r="S766" s="193"/>
      <c r="T766" s="193"/>
      <c r="U766" s="193"/>
      <c r="V766" s="193"/>
      <c r="W766" s="193"/>
      <c r="X766" s="193"/>
      <c r="Y766" s="193"/>
      <c r="Z766" s="193"/>
    </row>
    <row r="767" ht="15.75" customHeight="1">
      <c r="A767" s="193"/>
      <c r="B767" s="193"/>
      <c r="C767" s="193"/>
      <c r="D767" s="193"/>
      <c r="E767" s="193"/>
      <c r="F767" s="193"/>
      <c r="G767" s="193"/>
      <c r="H767" s="194"/>
      <c r="I767" s="193"/>
      <c r="J767" s="193"/>
      <c r="K767" s="193"/>
      <c r="L767" s="193"/>
      <c r="M767" s="193"/>
      <c r="N767" s="193"/>
      <c r="O767" s="193"/>
      <c r="P767" s="193"/>
      <c r="Q767" s="193"/>
      <c r="R767" s="193"/>
      <c r="S767" s="193"/>
      <c r="T767" s="193"/>
      <c r="U767" s="193"/>
      <c r="V767" s="193"/>
      <c r="W767" s="193"/>
      <c r="X767" s="193"/>
      <c r="Y767" s="193"/>
      <c r="Z767" s="193"/>
    </row>
    <row r="768" ht="15.75" customHeight="1">
      <c r="A768" s="193"/>
      <c r="B768" s="193"/>
      <c r="C768" s="193"/>
      <c r="D768" s="193"/>
      <c r="E768" s="193"/>
      <c r="F768" s="193"/>
      <c r="G768" s="193"/>
      <c r="H768" s="194"/>
      <c r="I768" s="193"/>
      <c r="J768" s="193"/>
      <c r="K768" s="193"/>
      <c r="L768" s="193"/>
      <c r="M768" s="193"/>
      <c r="N768" s="193"/>
      <c r="O768" s="193"/>
      <c r="P768" s="193"/>
      <c r="Q768" s="193"/>
      <c r="R768" s="193"/>
      <c r="S768" s="193"/>
      <c r="T768" s="193"/>
      <c r="U768" s="193"/>
      <c r="V768" s="193"/>
      <c r="W768" s="193"/>
      <c r="X768" s="193"/>
      <c r="Y768" s="193"/>
      <c r="Z768" s="193"/>
    </row>
    <row r="769" ht="15.75" customHeight="1">
      <c r="A769" s="193"/>
      <c r="B769" s="193"/>
      <c r="C769" s="193"/>
      <c r="D769" s="193"/>
      <c r="E769" s="193"/>
      <c r="F769" s="193"/>
      <c r="G769" s="193"/>
      <c r="H769" s="194"/>
      <c r="I769" s="193"/>
      <c r="J769" s="193"/>
      <c r="K769" s="193"/>
      <c r="L769" s="193"/>
      <c r="M769" s="193"/>
      <c r="N769" s="193"/>
      <c r="O769" s="193"/>
      <c r="P769" s="193"/>
      <c r="Q769" s="193"/>
      <c r="R769" s="193"/>
      <c r="S769" s="193"/>
      <c r="T769" s="193"/>
      <c r="U769" s="193"/>
      <c r="V769" s="193"/>
      <c r="W769" s="193"/>
      <c r="X769" s="193"/>
      <c r="Y769" s="193"/>
      <c r="Z769" s="193"/>
    </row>
    <row r="770" ht="15.75" customHeight="1">
      <c r="A770" s="193"/>
      <c r="B770" s="193"/>
      <c r="C770" s="193"/>
      <c r="D770" s="193"/>
      <c r="E770" s="193"/>
      <c r="F770" s="193"/>
      <c r="G770" s="193"/>
      <c r="H770" s="194"/>
      <c r="I770" s="193"/>
      <c r="J770" s="193"/>
      <c r="K770" s="193"/>
      <c r="L770" s="193"/>
      <c r="M770" s="193"/>
      <c r="N770" s="193"/>
      <c r="O770" s="193"/>
      <c r="P770" s="193"/>
      <c r="Q770" s="193"/>
      <c r="R770" s="193"/>
      <c r="S770" s="193"/>
      <c r="T770" s="193"/>
      <c r="U770" s="193"/>
      <c r="V770" s="193"/>
      <c r="W770" s="193"/>
      <c r="X770" s="193"/>
      <c r="Y770" s="193"/>
      <c r="Z770" s="193"/>
    </row>
    <row r="771" ht="15.75" customHeight="1">
      <c r="A771" s="193"/>
      <c r="B771" s="193"/>
      <c r="C771" s="193"/>
      <c r="D771" s="193"/>
      <c r="E771" s="193"/>
      <c r="F771" s="193"/>
      <c r="G771" s="193"/>
      <c r="H771" s="194"/>
      <c r="I771" s="193"/>
      <c r="J771" s="193"/>
      <c r="K771" s="193"/>
      <c r="L771" s="193"/>
      <c r="M771" s="193"/>
      <c r="N771" s="193"/>
      <c r="O771" s="193"/>
      <c r="P771" s="193"/>
      <c r="Q771" s="193"/>
      <c r="R771" s="193"/>
      <c r="S771" s="193"/>
      <c r="T771" s="193"/>
      <c r="U771" s="193"/>
      <c r="V771" s="193"/>
      <c r="W771" s="193"/>
      <c r="X771" s="193"/>
      <c r="Y771" s="193"/>
      <c r="Z771" s="193"/>
    </row>
    <row r="772" ht="15.75" customHeight="1">
      <c r="A772" s="193"/>
      <c r="B772" s="193"/>
      <c r="C772" s="193"/>
      <c r="D772" s="193"/>
      <c r="E772" s="193"/>
      <c r="F772" s="193"/>
      <c r="G772" s="193"/>
      <c r="H772" s="194"/>
      <c r="I772" s="193"/>
      <c r="J772" s="193"/>
      <c r="K772" s="193"/>
      <c r="L772" s="193"/>
      <c r="M772" s="193"/>
      <c r="N772" s="193"/>
      <c r="O772" s="193"/>
      <c r="P772" s="193"/>
      <c r="Q772" s="193"/>
      <c r="R772" s="193"/>
      <c r="S772" s="193"/>
      <c r="T772" s="193"/>
      <c r="U772" s="193"/>
      <c r="V772" s="193"/>
      <c r="W772" s="193"/>
      <c r="X772" s="193"/>
      <c r="Y772" s="193"/>
      <c r="Z772" s="193"/>
    </row>
    <row r="773" ht="15.75" customHeight="1">
      <c r="A773" s="193"/>
      <c r="B773" s="193"/>
      <c r="C773" s="193"/>
      <c r="D773" s="193"/>
      <c r="E773" s="193"/>
      <c r="F773" s="193"/>
      <c r="G773" s="193"/>
      <c r="H773" s="194"/>
      <c r="I773" s="193"/>
      <c r="J773" s="193"/>
      <c r="K773" s="193"/>
      <c r="L773" s="193"/>
      <c r="M773" s="193"/>
      <c r="N773" s="193"/>
      <c r="O773" s="193"/>
      <c r="P773" s="193"/>
      <c r="Q773" s="193"/>
      <c r="R773" s="193"/>
      <c r="S773" s="193"/>
      <c r="T773" s="193"/>
      <c r="U773" s="193"/>
      <c r="V773" s="193"/>
      <c r="W773" s="193"/>
      <c r="X773" s="193"/>
      <c r="Y773" s="193"/>
      <c r="Z773" s="193"/>
    </row>
    <row r="774" ht="15.75" customHeight="1">
      <c r="A774" s="193"/>
      <c r="B774" s="193"/>
      <c r="C774" s="193"/>
      <c r="D774" s="193"/>
      <c r="E774" s="193"/>
      <c r="F774" s="193"/>
      <c r="G774" s="193"/>
      <c r="H774" s="194"/>
      <c r="I774" s="193"/>
      <c r="J774" s="193"/>
      <c r="K774" s="193"/>
      <c r="L774" s="193"/>
      <c r="M774" s="193"/>
      <c r="N774" s="193"/>
      <c r="O774" s="193"/>
      <c r="P774" s="193"/>
      <c r="Q774" s="193"/>
      <c r="R774" s="193"/>
      <c r="S774" s="193"/>
      <c r="T774" s="193"/>
      <c r="U774" s="193"/>
      <c r="V774" s="193"/>
      <c r="W774" s="193"/>
      <c r="X774" s="193"/>
      <c r="Y774" s="193"/>
      <c r="Z774" s="193"/>
    </row>
    <row r="775" ht="15.75" customHeight="1">
      <c r="A775" s="193"/>
      <c r="B775" s="193"/>
      <c r="C775" s="193"/>
      <c r="D775" s="193"/>
      <c r="E775" s="193"/>
      <c r="F775" s="193"/>
      <c r="G775" s="193"/>
      <c r="H775" s="194"/>
      <c r="I775" s="193"/>
      <c r="J775" s="193"/>
      <c r="K775" s="193"/>
      <c r="L775" s="193"/>
      <c r="M775" s="193"/>
      <c r="N775" s="193"/>
      <c r="O775" s="193"/>
      <c r="P775" s="193"/>
      <c r="Q775" s="193"/>
      <c r="R775" s="193"/>
      <c r="S775" s="193"/>
      <c r="T775" s="193"/>
      <c r="U775" s="193"/>
      <c r="V775" s="193"/>
      <c r="W775" s="193"/>
      <c r="X775" s="193"/>
      <c r="Y775" s="193"/>
      <c r="Z775" s="193"/>
    </row>
    <row r="776" ht="15.75" customHeight="1">
      <c r="A776" s="193"/>
      <c r="B776" s="193"/>
      <c r="C776" s="193"/>
      <c r="D776" s="193"/>
      <c r="E776" s="193"/>
      <c r="F776" s="193"/>
      <c r="G776" s="193"/>
      <c r="H776" s="194"/>
      <c r="I776" s="193"/>
      <c r="J776" s="193"/>
      <c r="K776" s="193"/>
      <c r="L776" s="193"/>
      <c r="M776" s="193"/>
      <c r="N776" s="193"/>
      <c r="O776" s="193"/>
      <c r="P776" s="193"/>
      <c r="Q776" s="193"/>
      <c r="R776" s="193"/>
      <c r="S776" s="193"/>
      <c r="T776" s="193"/>
      <c r="U776" s="193"/>
      <c r="V776" s="193"/>
      <c r="W776" s="193"/>
      <c r="X776" s="193"/>
      <c r="Y776" s="193"/>
      <c r="Z776" s="193"/>
    </row>
    <row r="777" ht="15.75" customHeight="1">
      <c r="A777" s="193"/>
      <c r="B777" s="193"/>
      <c r="C777" s="193"/>
      <c r="D777" s="193"/>
      <c r="E777" s="193"/>
      <c r="F777" s="193"/>
      <c r="G777" s="193"/>
      <c r="H777" s="194"/>
      <c r="I777" s="193"/>
      <c r="J777" s="193"/>
      <c r="K777" s="193"/>
      <c r="L777" s="193"/>
      <c r="M777" s="193"/>
      <c r="N777" s="193"/>
      <c r="O777" s="193"/>
      <c r="P777" s="193"/>
      <c r="Q777" s="193"/>
      <c r="R777" s="193"/>
      <c r="S777" s="193"/>
      <c r="T777" s="193"/>
      <c r="U777" s="193"/>
      <c r="V777" s="193"/>
      <c r="W777" s="193"/>
      <c r="X777" s="193"/>
      <c r="Y777" s="193"/>
      <c r="Z777" s="193"/>
    </row>
    <row r="778" ht="15.75" customHeight="1">
      <c r="A778" s="193"/>
      <c r="B778" s="193"/>
      <c r="C778" s="193"/>
      <c r="D778" s="193"/>
      <c r="E778" s="193"/>
      <c r="F778" s="193"/>
      <c r="G778" s="193"/>
      <c r="H778" s="194"/>
      <c r="I778" s="193"/>
      <c r="J778" s="193"/>
      <c r="K778" s="193"/>
      <c r="L778" s="193"/>
      <c r="M778" s="193"/>
      <c r="N778" s="193"/>
      <c r="O778" s="193"/>
      <c r="P778" s="193"/>
      <c r="Q778" s="193"/>
      <c r="R778" s="193"/>
      <c r="S778" s="193"/>
      <c r="T778" s="193"/>
      <c r="U778" s="193"/>
      <c r="V778" s="193"/>
      <c r="W778" s="193"/>
      <c r="X778" s="193"/>
      <c r="Y778" s="193"/>
      <c r="Z778" s="193"/>
    </row>
    <row r="779" ht="15.75" customHeight="1">
      <c r="A779" s="193"/>
      <c r="B779" s="193"/>
      <c r="C779" s="193"/>
      <c r="D779" s="193"/>
      <c r="E779" s="193"/>
      <c r="F779" s="193"/>
      <c r="G779" s="193"/>
      <c r="H779" s="194"/>
      <c r="I779" s="193"/>
      <c r="J779" s="193"/>
      <c r="K779" s="193"/>
      <c r="L779" s="193"/>
      <c r="M779" s="193"/>
      <c r="N779" s="193"/>
      <c r="O779" s="193"/>
      <c r="P779" s="193"/>
      <c r="Q779" s="193"/>
      <c r="R779" s="193"/>
      <c r="S779" s="193"/>
      <c r="T779" s="193"/>
      <c r="U779" s="193"/>
      <c r="V779" s="193"/>
      <c r="W779" s="193"/>
      <c r="X779" s="193"/>
      <c r="Y779" s="193"/>
      <c r="Z779" s="193"/>
    </row>
    <row r="780" ht="15.75" customHeight="1">
      <c r="A780" s="193"/>
      <c r="B780" s="193"/>
      <c r="C780" s="193"/>
      <c r="D780" s="193"/>
      <c r="E780" s="193"/>
      <c r="F780" s="193"/>
      <c r="G780" s="193"/>
      <c r="H780" s="194"/>
      <c r="I780" s="193"/>
      <c r="J780" s="193"/>
      <c r="K780" s="193"/>
      <c r="L780" s="193"/>
      <c r="M780" s="193"/>
      <c r="N780" s="193"/>
      <c r="O780" s="193"/>
      <c r="P780" s="193"/>
      <c r="Q780" s="193"/>
      <c r="R780" s="193"/>
      <c r="S780" s="193"/>
      <c r="T780" s="193"/>
      <c r="U780" s="193"/>
      <c r="V780" s="193"/>
      <c r="W780" s="193"/>
      <c r="X780" s="193"/>
      <c r="Y780" s="193"/>
      <c r="Z780" s="193"/>
    </row>
    <row r="781" ht="15.75" customHeight="1">
      <c r="A781" s="193"/>
      <c r="B781" s="193"/>
      <c r="C781" s="193"/>
      <c r="D781" s="193"/>
      <c r="E781" s="193"/>
      <c r="F781" s="193"/>
      <c r="G781" s="193"/>
      <c r="H781" s="194"/>
      <c r="I781" s="193"/>
      <c r="J781" s="193"/>
      <c r="K781" s="193"/>
      <c r="L781" s="193"/>
      <c r="M781" s="193"/>
      <c r="N781" s="193"/>
      <c r="O781" s="193"/>
      <c r="P781" s="193"/>
      <c r="Q781" s="193"/>
      <c r="R781" s="193"/>
      <c r="S781" s="193"/>
      <c r="T781" s="193"/>
      <c r="U781" s="193"/>
      <c r="V781" s="193"/>
      <c r="W781" s="193"/>
      <c r="X781" s="193"/>
      <c r="Y781" s="193"/>
      <c r="Z781" s="193"/>
    </row>
    <row r="782" ht="15.75" customHeight="1">
      <c r="A782" s="193"/>
      <c r="B782" s="193"/>
      <c r="C782" s="193"/>
      <c r="D782" s="193"/>
      <c r="E782" s="193"/>
      <c r="F782" s="193"/>
      <c r="G782" s="193"/>
      <c r="H782" s="194"/>
      <c r="I782" s="193"/>
      <c r="J782" s="193"/>
      <c r="K782" s="193"/>
      <c r="L782" s="193"/>
      <c r="M782" s="193"/>
      <c r="N782" s="193"/>
      <c r="O782" s="193"/>
      <c r="P782" s="193"/>
      <c r="Q782" s="193"/>
      <c r="R782" s="193"/>
      <c r="S782" s="193"/>
      <c r="T782" s="193"/>
      <c r="U782" s="193"/>
      <c r="V782" s="193"/>
      <c r="W782" s="193"/>
      <c r="X782" s="193"/>
      <c r="Y782" s="193"/>
      <c r="Z782" s="193"/>
    </row>
    <row r="783" ht="15.75" customHeight="1">
      <c r="A783" s="193"/>
      <c r="B783" s="193"/>
      <c r="C783" s="193"/>
      <c r="D783" s="193"/>
      <c r="E783" s="193"/>
      <c r="F783" s="193"/>
      <c r="G783" s="193"/>
      <c r="H783" s="194"/>
      <c r="I783" s="193"/>
      <c r="J783" s="193"/>
      <c r="K783" s="193"/>
      <c r="L783" s="193"/>
      <c r="M783" s="193"/>
      <c r="N783" s="193"/>
      <c r="O783" s="193"/>
      <c r="P783" s="193"/>
      <c r="Q783" s="193"/>
      <c r="R783" s="193"/>
      <c r="S783" s="193"/>
      <c r="T783" s="193"/>
      <c r="U783" s="193"/>
      <c r="V783" s="193"/>
      <c r="W783" s="193"/>
      <c r="X783" s="193"/>
      <c r="Y783" s="193"/>
      <c r="Z783" s="193"/>
    </row>
    <row r="784" ht="15.75" customHeight="1">
      <c r="A784" s="193"/>
      <c r="B784" s="193"/>
      <c r="C784" s="193"/>
      <c r="D784" s="193"/>
      <c r="E784" s="193"/>
      <c r="F784" s="193"/>
      <c r="G784" s="193"/>
      <c r="H784" s="194"/>
      <c r="I784" s="193"/>
      <c r="J784" s="193"/>
      <c r="K784" s="193"/>
      <c r="L784" s="193"/>
      <c r="M784" s="193"/>
      <c r="N784" s="193"/>
      <c r="O784" s="193"/>
      <c r="P784" s="193"/>
      <c r="Q784" s="193"/>
      <c r="R784" s="193"/>
      <c r="S784" s="193"/>
      <c r="T784" s="193"/>
      <c r="U784" s="193"/>
      <c r="V784" s="193"/>
      <c r="W784" s="193"/>
      <c r="X784" s="193"/>
      <c r="Y784" s="193"/>
      <c r="Z784" s="193"/>
    </row>
    <row r="785" ht="15.75" customHeight="1">
      <c r="A785" s="193"/>
      <c r="B785" s="193"/>
      <c r="C785" s="193"/>
      <c r="D785" s="193"/>
      <c r="E785" s="193"/>
      <c r="F785" s="193"/>
      <c r="G785" s="193"/>
      <c r="H785" s="194"/>
      <c r="I785" s="193"/>
      <c r="J785" s="193"/>
      <c r="K785" s="193"/>
      <c r="L785" s="193"/>
      <c r="M785" s="193"/>
      <c r="N785" s="193"/>
      <c r="O785" s="193"/>
      <c r="P785" s="193"/>
      <c r="Q785" s="193"/>
      <c r="R785" s="193"/>
      <c r="S785" s="193"/>
      <c r="T785" s="193"/>
      <c r="U785" s="193"/>
      <c r="V785" s="193"/>
      <c r="W785" s="193"/>
      <c r="X785" s="193"/>
      <c r="Y785" s="193"/>
      <c r="Z785" s="193"/>
    </row>
    <row r="786" ht="15.75" customHeight="1">
      <c r="A786" s="193"/>
      <c r="B786" s="193"/>
      <c r="C786" s="193"/>
      <c r="D786" s="193"/>
      <c r="E786" s="193"/>
      <c r="F786" s="193"/>
      <c r="G786" s="193"/>
      <c r="H786" s="194"/>
      <c r="I786" s="193"/>
      <c r="J786" s="193"/>
      <c r="K786" s="193"/>
      <c r="L786" s="193"/>
      <c r="M786" s="193"/>
      <c r="N786" s="193"/>
      <c r="O786" s="193"/>
      <c r="P786" s="193"/>
      <c r="Q786" s="193"/>
      <c r="R786" s="193"/>
      <c r="S786" s="193"/>
      <c r="T786" s="193"/>
      <c r="U786" s="193"/>
      <c r="V786" s="193"/>
      <c r="W786" s="193"/>
      <c r="X786" s="193"/>
      <c r="Y786" s="193"/>
      <c r="Z786" s="193"/>
    </row>
    <row r="787" ht="15.75" customHeight="1">
      <c r="A787" s="193"/>
      <c r="B787" s="193"/>
      <c r="C787" s="193"/>
      <c r="D787" s="193"/>
      <c r="E787" s="193"/>
      <c r="F787" s="193"/>
      <c r="G787" s="193"/>
      <c r="H787" s="194"/>
      <c r="I787" s="193"/>
      <c r="J787" s="193"/>
      <c r="K787" s="193"/>
      <c r="L787" s="193"/>
      <c r="M787" s="193"/>
      <c r="N787" s="193"/>
      <c r="O787" s="193"/>
      <c r="P787" s="193"/>
      <c r="Q787" s="193"/>
      <c r="R787" s="193"/>
      <c r="S787" s="193"/>
      <c r="T787" s="193"/>
      <c r="U787" s="193"/>
      <c r="V787" s="193"/>
      <c r="W787" s="193"/>
      <c r="X787" s="193"/>
      <c r="Y787" s="193"/>
      <c r="Z787" s="193"/>
    </row>
    <row r="788" ht="15.75" customHeight="1">
      <c r="A788" s="193"/>
      <c r="B788" s="193"/>
      <c r="C788" s="193"/>
      <c r="D788" s="193"/>
      <c r="E788" s="193"/>
      <c r="F788" s="193"/>
      <c r="G788" s="193"/>
      <c r="H788" s="194"/>
      <c r="I788" s="193"/>
      <c r="J788" s="193"/>
      <c r="K788" s="193"/>
      <c r="L788" s="193"/>
      <c r="M788" s="193"/>
      <c r="N788" s="193"/>
      <c r="O788" s="193"/>
      <c r="P788" s="193"/>
      <c r="Q788" s="193"/>
      <c r="R788" s="193"/>
      <c r="S788" s="193"/>
      <c r="T788" s="193"/>
      <c r="U788" s="193"/>
      <c r="V788" s="193"/>
      <c r="W788" s="193"/>
      <c r="X788" s="193"/>
      <c r="Y788" s="193"/>
      <c r="Z788" s="193"/>
    </row>
    <row r="789" ht="15.75" customHeight="1">
      <c r="A789" s="193"/>
      <c r="B789" s="193"/>
      <c r="C789" s="193"/>
      <c r="D789" s="193"/>
      <c r="E789" s="193"/>
      <c r="F789" s="193"/>
      <c r="G789" s="193"/>
      <c r="H789" s="194"/>
      <c r="I789" s="193"/>
      <c r="J789" s="193"/>
      <c r="K789" s="193"/>
      <c r="L789" s="193"/>
      <c r="M789" s="193"/>
      <c r="N789" s="193"/>
      <c r="O789" s="193"/>
      <c r="P789" s="193"/>
      <c r="Q789" s="193"/>
      <c r="R789" s="193"/>
      <c r="S789" s="193"/>
      <c r="T789" s="193"/>
      <c r="U789" s="193"/>
      <c r="V789" s="193"/>
      <c r="W789" s="193"/>
      <c r="X789" s="193"/>
      <c r="Y789" s="193"/>
      <c r="Z789" s="193"/>
    </row>
    <row r="790" ht="15.75" customHeight="1">
      <c r="A790" s="193"/>
      <c r="B790" s="193"/>
      <c r="C790" s="193"/>
      <c r="D790" s="193"/>
      <c r="E790" s="193"/>
      <c r="F790" s="193"/>
      <c r="G790" s="193"/>
      <c r="H790" s="194"/>
      <c r="I790" s="193"/>
      <c r="J790" s="193"/>
      <c r="K790" s="193"/>
      <c r="L790" s="193"/>
      <c r="M790" s="193"/>
      <c r="N790" s="193"/>
      <c r="O790" s="193"/>
      <c r="P790" s="193"/>
      <c r="Q790" s="193"/>
      <c r="R790" s="193"/>
      <c r="S790" s="193"/>
      <c r="T790" s="193"/>
      <c r="U790" s="193"/>
      <c r="V790" s="193"/>
      <c r="W790" s="193"/>
      <c r="X790" s="193"/>
      <c r="Y790" s="193"/>
      <c r="Z790" s="193"/>
    </row>
    <row r="791" ht="15.75" customHeight="1">
      <c r="A791" s="193"/>
      <c r="B791" s="193"/>
      <c r="C791" s="193"/>
      <c r="D791" s="193"/>
      <c r="E791" s="193"/>
      <c r="F791" s="193"/>
      <c r="G791" s="193"/>
      <c r="H791" s="194"/>
      <c r="I791" s="193"/>
      <c r="J791" s="193"/>
      <c r="K791" s="193"/>
      <c r="L791" s="193"/>
      <c r="M791" s="193"/>
      <c r="N791" s="193"/>
      <c r="O791" s="193"/>
      <c r="P791" s="193"/>
      <c r="Q791" s="193"/>
      <c r="R791" s="193"/>
      <c r="S791" s="193"/>
      <c r="T791" s="193"/>
      <c r="U791" s="193"/>
      <c r="V791" s="193"/>
      <c r="W791" s="193"/>
      <c r="X791" s="193"/>
      <c r="Y791" s="193"/>
      <c r="Z791" s="193"/>
    </row>
    <row r="792" ht="15.75" customHeight="1">
      <c r="A792" s="193"/>
      <c r="B792" s="193"/>
      <c r="C792" s="193"/>
      <c r="D792" s="193"/>
      <c r="E792" s="193"/>
      <c r="F792" s="193"/>
      <c r="G792" s="193"/>
      <c r="H792" s="194"/>
      <c r="I792" s="193"/>
      <c r="J792" s="193"/>
      <c r="K792" s="193"/>
      <c r="L792" s="193"/>
      <c r="M792" s="193"/>
      <c r="N792" s="193"/>
      <c r="O792" s="193"/>
      <c r="P792" s="193"/>
      <c r="Q792" s="193"/>
      <c r="R792" s="193"/>
      <c r="S792" s="193"/>
      <c r="T792" s="193"/>
      <c r="U792" s="193"/>
      <c r="V792" s="193"/>
      <c r="W792" s="193"/>
      <c r="X792" s="193"/>
      <c r="Y792" s="193"/>
      <c r="Z792" s="193"/>
    </row>
    <row r="793" ht="15.75" customHeight="1">
      <c r="A793" s="193"/>
      <c r="B793" s="193"/>
      <c r="C793" s="193"/>
      <c r="D793" s="193"/>
      <c r="E793" s="193"/>
      <c r="F793" s="193"/>
      <c r="G793" s="193"/>
      <c r="H793" s="194"/>
      <c r="I793" s="193"/>
      <c r="J793" s="193"/>
      <c r="K793" s="193"/>
      <c r="L793" s="193"/>
      <c r="M793" s="193"/>
      <c r="N793" s="193"/>
      <c r="O793" s="193"/>
      <c r="P793" s="193"/>
      <c r="Q793" s="193"/>
      <c r="R793" s="193"/>
      <c r="S793" s="193"/>
      <c r="T793" s="193"/>
      <c r="U793" s="193"/>
      <c r="V793" s="193"/>
      <c r="W793" s="193"/>
      <c r="X793" s="193"/>
      <c r="Y793" s="193"/>
      <c r="Z793" s="193"/>
    </row>
    <row r="794" ht="15.75" customHeight="1">
      <c r="A794" s="193"/>
      <c r="B794" s="193"/>
      <c r="C794" s="193"/>
      <c r="D794" s="193"/>
      <c r="E794" s="193"/>
      <c r="F794" s="193"/>
      <c r="G794" s="193"/>
      <c r="H794" s="194"/>
      <c r="I794" s="193"/>
      <c r="J794" s="193"/>
      <c r="K794" s="193"/>
      <c r="L794" s="193"/>
      <c r="M794" s="193"/>
      <c r="N794" s="193"/>
      <c r="O794" s="193"/>
      <c r="P794" s="193"/>
      <c r="Q794" s="193"/>
      <c r="R794" s="193"/>
      <c r="S794" s="193"/>
      <c r="T794" s="193"/>
      <c r="U794" s="193"/>
      <c r="V794" s="193"/>
      <c r="W794" s="193"/>
      <c r="X794" s="193"/>
      <c r="Y794" s="193"/>
      <c r="Z794" s="193"/>
    </row>
    <row r="795" ht="15.75" customHeight="1">
      <c r="A795" s="193"/>
      <c r="B795" s="193"/>
      <c r="C795" s="193"/>
      <c r="D795" s="193"/>
      <c r="E795" s="193"/>
      <c r="F795" s="193"/>
      <c r="G795" s="193"/>
      <c r="H795" s="194"/>
      <c r="I795" s="193"/>
      <c r="J795" s="193"/>
      <c r="K795" s="193"/>
      <c r="L795" s="193"/>
      <c r="M795" s="193"/>
      <c r="N795" s="193"/>
      <c r="O795" s="193"/>
      <c r="P795" s="193"/>
      <c r="Q795" s="193"/>
      <c r="R795" s="193"/>
      <c r="S795" s="193"/>
      <c r="T795" s="193"/>
      <c r="U795" s="193"/>
      <c r="V795" s="193"/>
      <c r="W795" s="193"/>
      <c r="X795" s="193"/>
      <c r="Y795" s="193"/>
      <c r="Z795" s="193"/>
    </row>
    <row r="796" ht="15.75" customHeight="1">
      <c r="A796" s="193"/>
      <c r="B796" s="193"/>
      <c r="C796" s="193"/>
      <c r="D796" s="193"/>
      <c r="E796" s="193"/>
      <c r="F796" s="193"/>
      <c r="G796" s="193"/>
      <c r="H796" s="194"/>
      <c r="I796" s="193"/>
      <c r="J796" s="193"/>
      <c r="K796" s="193"/>
      <c r="L796" s="193"/>
      <c r="M796" s="193"/>
      <c r="N796" s="193"/>
      <c r="O796" s="193"/>
      <c r="P796" s="193"/>
      <c r="Q796" s="193"/>
      <c r="R796" s="193"/>
      <c r="S796" s="193"/>
      <c r="T796" s="193"/>
      <c r="U796" s="193"/>
      <c r="V796" s="193"/>
      <c r="W796" s="193"/>
      <c r="X796" s="193"/>
      <c r="Y796" s="193"/>
      <c r="Z796" s="193"/>
    </row>
    <row r="797" ht="15.75" customHeight="1">
      <c r="A797" s="193"/>
      <c r="B797" s="193"/>
      <c r="C797" s="193"/>
      <c r="D797" s="193"/>
      <c r="E797" s="193"/>
      <c r="F797" s="193"/>
      <c r="G797" s="193"/>
      <c r="H797" s="194"/>
      <c r="I797" s="193"/>
      <c r="J797" s="193"/>
      <c r="K797" s="193"/>
      <c r="L797" s="193"/>
      <c r="M797" s="193"/>
      <c r="N797" s="193"/>
      <c r="O797" s="193"/>
      <c r="P797" s="193"/>
      <c r="Q797" s="193"/>
      <c r="R797" s="193"/>
      <c r="S797" s="193"/>
      <c r="T797" s="193"/>
      <c r="U797" s="193"/>
      <c r="V797" s="193"/>
      <c r="W797" s="193"/>
      <c r="X797" s="193"/>
      <c r="Y797" s="193"/>
      <c r="Z797" s="193"/>
    </row>
    <row r="798" ht="15.75" customHeight="1">
      <c r="A798" s="193"/>
      <c r="B798" s="193"/>
      <c r="C798" s="193"/>
      <c r="D798" s="193"/>
      <c r="E798" s="193"/>
      <c r="F798" s="193"/>
      <c r="G798" s="193"/>
      <c r="H798" s="194"/>
      <c r="I798" s="193"/>
      <c r="J798" s="193"/>
      <c r="K798" s="193"/>
      <c r="L798" s="193"/>
      <c r="M798" s="193"/>
      <c r="N798" s="193"/>
      <c r="O798" s="193"/>
      <c r="P798" s="193"/>
      <c r="Q798" s="193"/>
      <c r="R798" s="193"/>
      <c r="S798" s="193"/>
      <c r="T798" s="193"/>
      <c r="U798" s="193"/>
      <c r="V798" s="193"/>
      <c r="W798" s="193"/>
      <c r="X798" s="193"/>
      <c r="Y798" s="193"/>
      <c r="Z798" s="193"/>
    </row>
    <row r="799" ht="15.75" customHeight="1">
      <c r="A799" s="193"/>
      <c r="B799" s="193"/>
      <c r="C799" s="193"/>
      <c r="D799" s="193"/>
      <c r="E799" s="193"/>
      <c r="F799" s="193"/>
      <c r="G799" s="193"/>
      <c r="H799" s="194"/>
      <c r="I799" s="193"/>
      <c r="J799" s="193"/>
      <c r="K799" s="193"/>
      <c r="L799" s="193"/>
      <c r="M799" s="193"/>
      <c r="N799" s="193"/>
      <c r="O799" s="193"/>
      <c r="P799" s="193"/>
      <c r="Q799" s="193"/>
      <c r="R799" s="193"/>
      <c r="S799" s="193"/>
      <c r="T799" s="193"/>
      <c r="U799" s="193"/>
      <c r="V799" s="193"/>
      <c r="W799" s="193"/>
      <c r="X799" s="193"/>
      <c r="Y799" s="193"/>
      <c r="Z799" s="193"/>
    </row>
    <row r="800" ht="15.75" customHeight="1">
      <c r="A800" s="193"/>
      <c r="B800" s="193"/>
      <c r="C800" s="193"/>
      <c r="D800" s="193"/>
      <c r="E800" s="193"/>
      <c r="F800" s="193"/>
      <c r="G800" s="193"/>
      <c r="H800" s="194"/>
      <c r="I800" s="193"/>
      <c r="J800" s="193"/>
      <c r="K800" s="193"/>
      <c r="L800" s="193"/>
      <c r="M800" s="193"/>
      <c r="N800" s="193"/>
      <c r="O800" s="193"/>
      <c r="P800" s="193"/>
      <c r="Q800" s="193"/>
      <c r="R800" s="193"/>
      <c r="S800" s="193"/>
      <c r="T800" s="193"/>
      <c r="U800" s="193"/>
      <c r="V800" s="193"/>
      <c r="W800" s="193"/>
      <c r="X800" s="193"/>
      <c r="Y800" s="193"/>
      <c r="Z800" s="193"/>
    </row>
    <row r="801" ht="15.75" customHeight="1">
      <c r="A801" s="193"/>
      <c r="B801" s="193"/>
      <c r="C801" s="193"/>
      <c r="D801" s="193"/>
      <c r="E801" s="193"/>
      <c r="F801" s="193"/>
      <c r="G801" s="193"/>
      <c r="H801" s="194"/>
      <c r="I801" s="193"/>
      <c r="J801" s="193"/>
      <c r="K801" s="193"/>
      <c r="L801" s="193"/>
      <c r="M801" s="193"/>
      <c r="N801" s="193"/>
      <c r="O801" s="193"/>
      <c r="P801" s="193"/>
      <c r="Q801" s="193"/>
      <c r="R801" s="193"/>
      <c r="S801" s="193"/>
      <c r="T801" s="193"/>
      <c r="U801" s="193"/>
      <c r="V801" s="193"/>
      <c r="W801" s="193"/>
      <c r="X801" s="193"/>
      <c r="Y801" s="193"/>
      <c r="Z801" s="193"/>
    </row>
    <row r="802" ht="15.75" customHeight="1">
      <c r="A802" s="193"/>
      <c r="B802" s="193"/>
      <c r="C802" s="193"/>
      <c r="D802" s="193"/>
      <c r="E802" s="193"/>
      <c r="F802" s="193"/>
      <c r="G802" s="193"/>
      <c r="H802" s="194"/>
      <c r="I802" s="193"/>
      <c r="J802" s="193"/>
      <c r="K802" s="193"/>
      <c r="L802" s="193"/>
      <c r="M802" s="193"/>
      <c r="N802" s="193"/>
      <c r="O802" s="193"/>
      <c r="P802" s="193"/>
      <c r="Q802" s="193"/>
      <c r="R802" s="193"/>
      <c r="S802" s="193"/>
      <c r="T802" s="193"/>
      <c r="U802" s="193"/>
      <c r="V802" s="193"/>
      <c r="W802" s="193"/>
      <c r="X802" s="193"/>
      <c r="Y802" s="193"/>
      <c r="Z802" s="193"/>
    </row>
    <row r="803" ht="15.75" customHeight="1">
      <c r="A803" s="193"/>
      <c r="B803" s="193"/>
      <c r="C803" s="193"/>
      <c r="D803" s="193"/>
      <c r="E803" s="193"/>
      <c r="F803" s="193"/>
      <c r="G803" s="193"/>
      <c r="H803" s="194"/>
      <c r="I803" s="193"/>
      <c r="J803" s="193"/>
      <c r="K803" s="193"/>
      <c r="L803" s="193"/>
      <c r="M803" s="193"/>
      <c r="N803" s="193"/>
      <c r="O803" s="193"/>
      <c r="P803" s="193"/>
      <c r="Q803" s="193"/>
      <c r="R803" s="193"/>
      <c r="S803" s="193"/>
      <c r="T803" s="193"/>
      <c r="U803" s="193"/>
      <c r="V803" s="193"/>
      <c r="W803" s="193"/>
      <c r="X803" s="193"/>
      <c r="Y803" s="193"/>
      <c r="Z803" s="193"/>
    </row>
    <row r="804" ht="15.75" customHeight="1">
      <c r="A804" s="193"/>
      <c r="B804" s="193"/>
      <c r="C804" s="193"/>
      <c r="D804" s="193"/>
      <c r="E804" s="193"/>
      <c r="F804" s="193"/>
      <c r="G804" s="193"/>
      <c r="H804" s="194"/>
      <c r="I804" s="193"/>
      <c r="J804" s="193"/>
      <c r="K804" s="193"/>
      <c r="L804" s="193"/>
      <c r="M804" s="193"/>
      <c r="N804" s="193"/>
      <c r="O804" s="193"/>
      <c r="P804" s="193"/>
      <c r="Q804" s="193"/>
      <c r="R804" s="193"/>
      <c r="S804" s="193"/>
      <c r="T804" s="193"/>
      <c r="U804" s="193"/>
      <c r="V804" s="193"/>
      <c r="W804" s="193"/>
      <c r="X804" s="193"/>
      <c r="Y804" s="193"/>
      <c r="Z804" s="193"/>
    </row>
    <row r="805" ht="15.75" customHeight="1">
      <c r="A805" s="193"/>
      <c r="B805" s="193"/>
      <c r="C805" s="193"/>
      <c r="D805" s="193"/>
      <c r="E805" s="193"/>
      <c r="F805" s="193"/>
      <c r="G805" s="193"/>
      <c r="H805" s="194"/>
      <c r="I805" s="193"/>
      <c r="J805" s="193"/>
      <c r="K805" s="193"/>
      <c r="L805" s="193"/>
      <c r="M805" s="193"/>
      <c r="N805" s="193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3"/>
    </row>
    <row r="806" ht="15.75" customHeight="1">
      <c r="A806" s="193"/>
      <c r="B806" s="193"/>
      <c r="C806" s="193"/>
      <c r="D806" s="193"/>
      <c r="E806" s="193"/>
      <c r="F806" s="193"/>
      <c r="G806" s="193"/>
      <c r="H806" s="194"/>
      <c r="I806" s="193"/>
      <c r="J806" s="193"/>
      <c r="K806" s="193"/>
      <c r="L806" s="193"/>
      <c r="M806" s="193"/>
      <c r="N806" s="193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3"/>
    </row>
    <row r="807" ht="15.75" customHeight="1">
      <c r="A807" s="193"/>
      <c r="B807" s="193"/>
      <c r="C807" s="193"/>
      <c r="D807" s="193"/>
      <c r="E807" s="193"/>
      <c r="F807" s="193"/>
      <c r="G807" s="193"/>
      <c r="H807" s="194"/>
      <c r="I807" s="193"/>
      <c r="J807" s="193"/>
      <c r="K807" s="193"/>
      <c r="L807" s="193"/>
      <c r="M807" s="193"/>
      <c r="N807" s="193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3"/>
    </row>
    <row r="808" ht="15.75" customHeight="1">
      <c r="A808" s="193"/>
      <c r="B808" s="193"/>
      <c r="C808" s="193"/>
      <c r="D808" s="193"/>
      <c r="E808" s="193"/>
      <c r="F808" s="193"/>
      <c r="G808" s="193"/>
      <c r="H808" s="194"/>
      <c r="I808" s="193"/>
      <c r="J808" s="193"/>
      <c r="K808" s="193"/>
      <c r="L808" s="193"/>
      <c r="M808" s="193"/>
      <c r="N808" s="193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3"/>
    </row>
    <row r="809" ht="15.75" customHeight="1">
      <c r="A809" s="193"/>
      <c r="B809" s="193"/>
      <c r="C809" s="193"/>
      <c r="D809" s="193"/>
      <c r="E809" s="193"/>
      <c r="F809" s="193"/>
      <c r="G809" s="193"/>
      <c r="H809" s="194"/>
      <c r="I809" s="193"/>
      <c r="J809" s="193"/>
      <c r="K809" s="193"/>
      <c r="L809" s="193"/>
      <c r="M809" s="193"/>
      <c r="N809" s="193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3"/>
    </row>
    <row r="810" ht="15.75" customHeight="1">
      <c r="A810" s="193"/>
      <c r="B810" s="193"/>
      <c r="C810" s="193"/>
      <c r="D810" s="193"/>
      <c r="E810" s="193"/>
      <c r="F810" s="193"/>
      <c r="G810" s="193"/>
      <c r="H810" s="194"/>
      <c r="I810" s="193"/>
      <c r="J810" s="193"/>
      <c r="K810" s="193"/>
      <c r="L810" s="193"/>
      <c r="M810" s="193"/>
      <c r="N810" s="193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3"/>
    </row>
    <row r="811" ht="15.75" customHeight="1">
      <c r="A811" s="193"/>
      <c r="B811" s="193"/>
      <c r="C811" s="193"/>
      <c r="D811" s="193"/>
      <c r="E811" s="193"/>
      <c r="F811" s="193"/>
      <c r="G811" s="193"/>
      <c r="H811" s="194"/>
      <c r="I811" s="193"/>
      <c r="J811" s="193"/>
      <c r="K811" s="193"/>
      <c r="L811" s="193"/>
      <c r="M811" s="193"/>
      <c r="N811" s="193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3"/>
    </row>
    <row r="812" ht="15.75" customHeight="1">
      <c r="A812" s="193"/>
      <c r="B812" s="193"/>
      <c r="C812" s="193"/>
      <c r="D812" s="193"/>
      <c r="E812" s="193"/>
      <c r="F812" s="193"/>
      <c r="G812" s="193"/>
      <c r="H812" s="194"/>
      <c r="I812" s="193"/>
      <c r="J812" s="193"/>
      <c r="K812" s="193"/>
      <c r="L812" s="193"/>
      <c r="M812" s="193"/>
      <c r="N812" s="193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3"/>
    </row>
    <row r="813" ht="15.75" customHeight="1">
      <c r="A813" s="193"/>
      <c r="B813" s="193"/>
      <c r="C813" s="193"/>
      <c r="D813" s="193"/>
      <c r="E813" s="193"/>
      <c r="F813" s="193"/>
      <c r="G813" s="193"/>
      <c r="H813" s="194"/>
      <c r="I813" s="193"/>
      <c r="J813" s="193"/>
      <c r="K813" s="193"/>
      <c r="L813" s="193"/>
      <c r="M813" s="193"/>
      <c r="N813" s="193"/>
      <c r="O813" s="193"/>
      <c r="P813" s="193"/>
      <c r="Q813" s="193"/>
      <c r="R813" s="193"/>
      <c r="S813" s="193"/>
      <c r="T813" s="193"/>
      <c r="U813" s="193"/>
      <c r="V813" s="193"/>
      <c r="W813" s="193"/>
      <c r="X813" s="193"/>
      <c r="Y813" s="193"/>
      <c r="Z813" s="193"/>
    </row>
    <row r="814" ht="15.75" customHeight="1">
      <c r="A814" s="193"/>
      <c r="B814" s="193"/>
      <c r="C814" s="193"/>
      <c r="D814" s="193"/>
      <c r="E814" s="193"/>
      <c r="F814" s="193"/>
      <c r="G814" s="193"/>
      <c r="H814" s="194"/>
      <c r="I814" s="193"/>
      <c r="J814" s="193"/>
      <c r="K814" s="193"/>
      <c r="L814" s="193"/>
      <c r="M814" s="193"/>
      <c r="N814" s="193"/>
      <c r="O814" s="193"/>
      <c r="P814" s="193"/>
      <c r="Q814" s="193"/>
      <c r="R814" s="193"/>
      <c r="S814" s="193"/>
      <c r="T814" s="193"/>
      <c r="U814" s="193"/>
      <c r="V814" s="193"/>
      <c r="W814" s="193"/>
      <c r="X814" s="193"/>
      <c r="Y814" s="193"/>
      <c r="Z814" s="193"/>
    </row>
    <row r="815" ht="15.75" customHeight="1">
      <c r="A815" s="193"/>
      <c r="B815" s="193"/>
      <c r="C815" s="193"/>
      <c r="D815" s="193"/>
      <c r="E815" s="193"/>
      <c r="F815" s="193"/>
      <c r="G815" s="193"/>
      <c r="H815" s="194"/>
      <c r="I815" s="193"/>
      <c r="J815" s="193"/>
      <c r="K815" s="193"/>
      <c r="L815" s="193"/>
      <c r="M815" s="193"/>
      <c r="N815" s="193"/>
      <c r="O815" s="193"/>
      <c r="P815" s="193"/>
      <c r="Q815" s="193"/>
      <c r="R815" s="193"/>
      <c r="S815" s="193"/>
      <c r="T815" s="193"/>
      <c r="U815" s="193"/>
      <c r="V815" s="193"/>
      <c r="W815" s="193"/>
      <c r="X815" s="193"/>
      <c r="Y815" s="193"/>
      <c r="Z815" s="193"/>
    </row>
    <row r="816" ht="15.75" customHeight="1">
      <c r="A816" s="193"/>
      <c r="B816" s="193"/>
      <c r="C816" s="193"/>
      <c r="D816" s="193"/>
      <c r="E816" s="193"/>
      <c r="F816" s="193"/>
      <c r="G816" s="193"/>
      <c r="H816" s="194"/>
      <c r="I816" s="193"/>
      <c r="J816" s="193"/>
      <c r="K816" s="193"/>
      <c r="L816" s="193"/>
      <c r="M816" s="193"/>
      <c r="N816" s="193"/>
      <c r="O816" s="193"/>
      <c r="P816" s="193"/>
      <c r="Q816" s="193"/>
      <c r="R816" s="193"/>
      <c r="S816" s="193"/>
      <c r="T816" s="193"/>
      <c r="U816" s="193"/>
      <c r="V816" s="193"/>
      <c r="W816" s="193"/>
      <c r="X816" s="193"/>
      <c r="Y816" s="193"/>
      <c r="Z816" s="193"/>
    </row>
    <row r="817" ht="15.75" customHeight="1">
      <c r="A817" s="193"/>
      <c r="B817" s="193"/>
      <c r="C817" s="193"/>
      <c r="D817" s="193"/>
      <c r="E817" s="193"/>
      <c r="F817" s="193"/>
      <c r="G817" s="193"/>
      <c r="H817" s="194"/>
      <c r="I817" s="193"/>
      <c r="J817" s="193"/>
      <c r="K817" s="193"/>
      <c r="L817" s="193"/>
      <c r="M817" s="193"/>
      <c r="N817" s="193"/>
      <c r="O817" s="193"/>
      <c r="P817" s="193"/>
      <c r="Q817" s="193"/>
      <c r="R817" s="193"/>
      <c r="S817" s="193"/>
      <c r="T817" s="193"/>
      <c r="U817" s="193"/>
      <c r="V817" s="193"/>
      <c r="W817" s="193"/>
      <c r="X817" s="193"/>
      <c r="Y817" s="193"/>
      <c r="Z817" s="193"/>
    </row>
    <row r="818" ht="15.75" customHeight="1">
      <c r="A818" s="193"/>
      <c r="B818" s="193"/>
      <c r="C818" s="193"/>
      <c r="D818" s="193"/>
      <c r="E818" s="193"/>
      <c r="F818" s="193"/>
      <c r="G818" s="193"/>
      <c r="H818" s="194"/>
      <c r="I818" s="193"/>
      <c r="J818" s="193"/>
      <c r="K818" s="193"/>
      <c r="L818" s="193"/>
      <c r="M818" s="193"/>
      <c r="N818" s="193"/>
      <c r="O818" s="193"/>
      <c r="P818" s="193"/>
      <c r="Q818" s="193"/>
      <c r="R818" s="193"/>
      <c r="S818" s="193"/>
      <c r="T818" s="193"/>
      <c r="U818" s="193"/>
      <c r="V818" s="193"/>
      <c r="W818" s="193"/>
      <c r="X818" s="193"/>
      <c r="Y818" s="193"/>
      <c r="Z818" s="193"/>
    </row>
    <row r="819" ht="15.75" customHeight="1">
      <c r="A819" s="193"/>
      <c r="B819" s="193"/>
      <c r="C819" s="193"/>
      <c r="D819" s="193"/>
      <c r="E819" s="193"/>
      <c r="F819" s="193"/>
      <c r="G819" s="193"/>
      <c r="H819" s="194"/>
      <c r="I819" s="193"/>
      <c r="J819" s="193"/>
      <c r="K819" s="193"/>
      <c r="L819" s="193"/>
      <c r="M819" s="193"/>
      <c r="N819" s="193"/>
      <c r="O819" s="193"/>
      <c r="P819" s="193"/>
      <c r="Q819" s="193"/>
      <c r="R819" s="193"/>
      <c r="S819" s="193"/>
      <c r="T819" s="193"/>
      <c r="U819" s="193"/>
      <c r="V819" s="193"/>
      <c r="W819" s="193"/>
      <c r="X819" s="193"/>
      <c r="Y819" s="193"/>
      <c r="Z819" s="193"/>
    </row>
    <row r="820" ht="15.75" customHeight="1">
      <c r="A820" s="193"/>
      <c r="B820" s="193"/>
      <c r="C820" s="193"/>
      <c r="D820" s="193"/>
      <c r="E820" s="193"/>
      <c r="F820" s="193"/>
      <c r="G820" s="193"/>
      <c r="H820" s="194"/>
      <c r="I820" s="193"/>
      <c r="J820" s="193"/>
      <c r="K820" s="193"/>
      <c r="L820" s="193"/>
      <c r="M820" s="193"/>
      <c r="N820" s="193"/>
      <c r="O820" s="193"/>
      <c r="P820" s="193"/>
      <c r="Q820" s="193"/>
      <c r="R820" s="193"/>
      <c r="S820" s="193"/>
      <c r="T820" s="193"/>
      <c r="U820" s="193"/>
      <c r="V820" s="193"/>
      <c r="W820" s="193"/>
      <c r="X820" s="193"/>
      <c r="Y820" s="193"/>
      <c r="Z820" s="193"/>
    </row>
    <row r="821" ht="15.75" customHeight="1">
      <c r="A821" s="193"/>
      <c r="B821" s="193"/>
      <c r="C821" s="193"/>
      <c r="D821" s="193"/>
      <c r="E821" s="193"/>
      <c r="F821" s="193"/>
      <c r="G821" s="193"/>
      <c r="H821" s="194"/>
      <c r="I821" s="193"/>
      <c r="J821" s="193"/>
      <c r="K821" s="193"/>
      <c r="L821" s="193"/>
      <c r="M821" s="193"/>
      <c r="N821" s="193"/>
      <c r="O821" s="193"/>
      <c r="P821" s="193"/>
      <c r="Q821" s="193"/>
      <c r="R821" s="193"/>
      <c r="S821" s="193"/>
      <c r="T821" s="193"/>
      <c r="U821" s="193"/>
      <c r="V821" s="193"/>
      <c r="W821" s="193"/>
      <c r="X821" s="193"/>
      <c r="Y821" s="193"/>
      <c r="Z821" s="193"/>
    </row>
    <row r="822" ht="15.75" customHeight="1">
      <c r="A822" s="193"/>
      <c r="B822" s="193"/>
      <c r="C822" s="193"/>
      <c r="D822" s="193"/>
      <c r="E822" s="193"/>
      <c r="F822" s="193"/>
      <c r="G822" s="193"/>
      <c r="H822" s="194"/>
      <c r="I822" s="193"/>
      <c r="J822" s="193"/>
      <c r="K822" s="193"/>
      <c r="L822" s="193"/>
      <c r="M822" s="193"/>
      <c r="N822" s="193"/>
      <c r="O822" s="193"/>
      <c r="P822" s="193"/>
      <c r="Q822" s="193"/>
      <c r="R822" s="193"/>
      <c r="S822" s="193"/>
      <c r="T822" s="193"/>
      <c r="U822" s="193"/>
      <c r="V822" s="193"/>
      <c r="W822" s="193"/>
      <c r="X822" s="193"/>
      <c r="Y822" s="193"/>
      <c r="Z822" s="193"/>
    </row>
    <row r="823" ht="15.75" customHeight="1">
      <c r="A823" s="193"/>
      <c r="B823" s="193"/>
      <c r="C823" s="193"/>
      <c r="D823" s="193"/>
      <c r="E823" s="193"/>
      <c r="F823" s="193"/>
      <c r="G823" s="193"/>
      <c r="H823" s="194"/>
      <c r="I823" s="193"/>
      <c r="J823" s="193"/>
      <c r="K823" s="193"/>
      <c r="L823" s="193"/>
      <c r="M823" s="193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3"/>
    </row>
    <row r="824" ht="15.75" customHeight="1">
      <c r="A824" s="193"/>
      <c r="B824" s="193"/>
      <c r="C824" s="193"/>
      <c r="D824" s="193"/>
      <c r="E824" s="193"/>
      <c r="F824" s="193"/>
      <c r="G824" s="193"/>
      <c r="H824" s="194"/>
      <c r="I824" s="193"/>
      <c r="J824" s="193"/>
      <c r="K824" s="193"/>
      <c r="L824" s="193"/>
      <c r="M824" s="193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3"/>
    </row>
    <row r="825" ht="15.75" customHeight="1">
      <c r="A825" s="193"/>
      <c r="B825" s="193"/>
      <c r="C825" s="193"/>
      <c r="D825" s="193"/>
      <c r="E825" s="193"/>
      <c r="F825" s="193"/>
      <c r="G825" s="193"/>
      <c r="H825" s="194"/>
      <c r="I825" s="193"/>
      <c r="J825" s="193"/>
      <c r="K825" s="193"/>
      <c r="L825" s="193"/>
      <c r="M825" s="193"/>
      <c r="N825" s="193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3"/>
    </row>
    <row r="826" ht="15.75" customHeight="1">
      <c r="A826" s="193"/>
      <c r="B826" s="193"/>
      <c r="C826" s="193"/>
      <c r="D826" s="193"/>
      <c r="E826" s="193"/>
      <c r="F826" s="193"/>
      <c r="G826" s="193"/>
      <c r="H826" s="194"/>
      <c r="I826" s="193"/>
      <c r="J826" s="193"/>
      <c r="K826" s="193"/>
      <c r="L826" s="193"/>
      <c r="M826" s="193"/>
      <c r="N826" s="193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3"/>
    </row>
    <row r="827" ht="15.75" customHeight="1">
      <c r="A827" s="193"/>
      <c r="B827" s="193"/>
      <c r="C827" s="193"/>
      <c r="D827" s="193"/>
      <c r="E827" s="193"/>
      <c r="F827" s="193"/>
      <c r="G827" s="193"/>
      <c r="H827" s="194"/>
      <c r="I827" s="193"/>
      <c r="J827" s="193"/>
      <c r="K827" s="193"/>
      <c r="L827" s="193"/>
      <c r="M827" s="193"/>
      <c r="N827" s="193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3"/>
    </row>
    <row r="828" ht="15.75" customHeight="1">
      <c r="A828" s="193"/>
      <c r="B828" s="193"/>
      <c r="C828" s="193"/>
      <c r="D828" s="193"/>
      <c r="E828" s="193"/>
      <c r="F828" s="193"/>
      <c r="G828" s="193"/>
      <c r="H828" s="194"/>
      <c r="I828" s="193"/>
      <c r="J828" s="193"/>
      <c r="K828" s="193"/>
      <c r="L828" s="193"/>
      <c r="M828" s="193"/>
      <c r="N828" s="193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3"/>
    </row>
    <row r="829" ht="15.75" customHeight="1">
      <c r="A829" s="193"/>
      <c r="B829" s="193"/>
      <c r="C829" s="193"/>
      <c r="D829" s="193"/>
      <c r="E829" s="193"/>
      <c r="F829" s="193"/>
      <c r="G829" s="193"/>
      <c r="H829" s="194"/>
      <c r="I829" s="193"/>
      <c r="J829" s="193"/>
      <c r="K829" s="193"/>
      <c r="L829" s="193"/>
      <c r="M829" s="193"/>
      <c r="N829" s="193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3"/>
    </row>
    <row r="830" ht="15.75" customHeight="1">
      <c r="A830" s="193"/>
      <c r="B830" s="193"/>
      <c r="C830" s="193"/>
      <c r="D830" s="193"/>
      <c r="E830" s="193"/>
      <c r="F830" s="193"/>
      <c r="G830" s="193"/>
      <c r="H830" s="194"/>
      <c r="I830" s="193"/>
      <c r="J830" s="193"/>
      <c r="K830" s="193"/>
      <c r="L830" s="193"/>
      <c r="M830" s="193"/>
      <c r="N830" s="193"/>
      <c r="O830" s="193"/>
      <c r="P830" s="193"/>
      <c r="Q830" s="193"/>
      <c r="R830" s="193"/>
      <c r="S830" s="193"/>
      <c r="T830" s="193"/>
      <c r="U830" s="193"/>
      <c r="V830" s="193"/>
      <c r="W830" s="193"/>
      <c r="X830" s="193"/>
      <c r="Y830" s="193"/>
      <c r="Z830" s="193"/>
    </row>
    <row r="831" ht="15.75" customHeight="1">
      <c r="A831" s="193"/>
      <c r="B831" s="193"/>
      <c r="C831" s="193"/>
      <c r="D831" s="193"/>
      <c r="E831" s="193"/>
      <c r="F831" s="193"/>
      <c r="G831" s="193"/>
      <c r="H831" s="194"/>
      <c r="I831" s="193"/>
      <c r="J831" s="193"/>
      <c r="K831" s="193"/>
      <c r="L831" s="193"/>
      <c r="M831" s="193"/>
      <c r="N831" s="193"/>
      <c r="O831" s="193"/>
      <c r="P831" s="193"/>
      <c r="Q831" s="193"/>
      <c r="R831" s="193"/>
      <c r="S831" s="193"/>
      <c r="T831" s="193"/>
      <c r="U831" s="193"/>
      <c r="V831" s="193"/>
      <c r="W831" s="193"/>
      <c r="X831" s="193"/>
      <c r="Y831" s="193"/>
      <c r="Z831" s="193"/>
    </row>
    <row r="832" ht="15.75" customHeight="1">
      <c r="A832" s="193"/>
      <c r="B832" s="193"/>
      <c r="C832" s="193"/>
      <c r="D832" s="193"/>
      <c r="E832" s="193"/>
      <c r="F832" s="193"/>
      <c r="G832" s="193"/>
      <c r="H832" s="194"/>
      <c r="I832" s="193"/>
      <c r="J832" s="193"/>
      <c r="K832" s="193"/>
      <c r="L832" s="193"/>
      <c r="M832" s="193"/>
      <c r="N832" s="193"/>
      <c r="O832" s="193"/>
      <c r="P832" s="193"/>
      <c r="Q832" s="193"/>
      <c r="R832" s="193"/>
      <c r="S832" s="193"/>
      <c r="T832" s="193"/>
      <c r="U832" s="193"/>
      <c r="V832" s="193"/>
      <c r="W832" s="193"/>
      <c r="X832" s="193"/>
      <c r="Y832" s="193"/>
      <c r="Z832" s="193"/>
    </row>
    <row r="833" ht="15.75" customHeight="1">
      <c r="A833" s="193"/>
      <c r="B833" s="193"/>
      <c r="C833" s="193"/>
      <c r="D833" s="193"/>
      <c r="E833" s="193"/>
      <c r="F833" s="193"/>
      <c r="G833" s="193"/>
      <c r="H833" s="194"/>
      <c r="I833" s="193"/>
      <c r="J833" s="193"/>
      <c r="K833" s="193"/>
      <c r="L833" s="193"/>
      <c r="M833" s="193"/>
      <c r="N833" s="193"/>
      <c r="O833" s="193"/>
      <c r="P833" s="193"/>
      <c r="Q833" s="193"/>
      <c r="R833" s="193"/>
      <c r="S833" s="193"/>
      <c r="T833" s="193"/>
      <c r="U833" s="193"/>
      <c r="V833" s="193"/>
      <c r="W833" s="193"/>
      <c r="X833" s="193"/>
      <c r="Y833" s="193"/>
      <c r="Z833" s="193"/>
    </row>
    <row r="834" ht="15.75" customHeight="1">
      <c r="A834" s="193"/>
      <c r="B834" s="193"/>
      <c r="C834" s="193"/>
      <c r="D834" s="193"/>
      <c r="E834" s="193"/>
      <c r="F834" s="193"/>
      <c r="G834" s="193"/>
      <c r="H834" s="194"/>
      <c r="I834" s="193"/>
      <c r="J834" s="193"/>
      <c r="K834" s="193"/>
      <c r="L834" s="193"/>
      <c r="M834" s="193"/>
      <c r="N834" s="193"/>
      <c r="O834" s="193"/>
      <c r="P834" s="193"/>
      <c r="Q834" s="193"/>
      <c r="R834" s="193"/>
      <c r="S834" s="193"/>
      <c r="T834" s="193"/>
      <c r="U834" s="193"/>
      <c r="V834" s="193"/>
      <c r="W834" s="193"/>
      <c r="X834" s="193"/>
      <c r="Y834" s="193"/>
      <c r="Z834" s="193"/>
    </row>
    <row r="835" ht="15.75" customHeight="1">
      <c r="A835" s="193"/>
      <c r="B835" s="193"/>
      <c r="C835" s="193"/>
      <c r="D835" s="193"/>
      <c r="E835" s="193"/>
      <c r="F835" s="193"/>
      <c r="G835" s="193"/>
      <c r="H835" s="194"/>
      <c r="I835" s="193"/>
      <c r="J835" s="193"/>
      <c r="K835" s="193"/>
      <c r="L835" s="193"/>
      <c r="M835" s="193"/>
      <c r="N835" s="193"/>
      <c r="O835" s="193"/>
      <c r="P835" s="193"/>
      <c r="Q835" s="193"/>
      <c r="R835" s="193"/>
      <c r="S835" s="193"/>
      <c r="T835" s="193"/>
      <c r="U835" s="193"/>
      <c r="V835" s="193"/>
      <c r="W835" s="193"/>
      <c r="X835" s="193"/>
      <c r="Y835" s="193"/>
      <c r="Z835" s="193"/>
    </row>
    <row r="836" ht="15.75" customHeight="1">
      <c r="A836" s="193"/>
      <c r="B836" s="193"/>
      <c r="C836" s="193"/>
      <c r="D836" s="193"/>
      <c r="E836" s="193"/>
      <c r="F836" s="193"/>
      <c r="G836" s="193"/>
      <c r="H836" s="194"/>
      <c r="I836" s="193"/>
      <c r="J836" s="193"/>
      <c r="K836" s="193"/>
      <c r="L836" s="193"/>
      <c r="M836" s="193"/>
      <c r="N836" s="193"/>
      <c r="O836" s="193"/>
      <c r="P836" s="193"/>
      <c r="Q836" s="193"/>
      <c r="R836" s="193"/>
      <c r="S836" s="193"/>
      <c r="T836" s="193"/>
      <c r="U836" s="193"/>
      <c r="V836" s="193"/>
      <c r="W836" s="193"/>
      <c r="X836" s="193"/>
      <c r="Y836" s="193"/>
      <c r="Z836" s="193"/>
    </row>
    <row r="837" ht="15.75" customHeight="1">
      <c r="A837" s="193"/>
      <c r="B837" s="193"/>
      <c r="C837" s="193"/>
      <c r="D837" s="193"/>
      <c r="E837" s="193"/>
      <c r="F837" s="193"/>
      <c r="G837" s="193"/>
      <c r="H837" s="194"/>
      <c r="I837" s="193"/>
      <c r="J837" s="193"/>
      <c r="K837" s="193"/>
      <c r="L837" s="193"/>
      <c r="M837" s="193"/>
      <c r="N837" s="193"/>
      <c r="O837" s="193"/>
      <c r="P837" s="193"/>
      <c r="Q837" s="193"/>
      <c r="R837" s="193"/>
      <c r="S837" s="193"/>
      <c r="T837" s="193"/>
      <c r="U837" s="193"/>
      <c r="V837" s="193"/>
      <c r="W837" s="193"/>
      <c r="X837" s="193"/>
      <c r="Y837" s="193"/>
      <c r="Z837" s="193"/>
    </row>
    <row r="838" ht="15.75" customHeight="1">
      <c r="A838" s="193"/>
      <c r="B838" s="193"/>
      <c r="C838" s="193"/>
      <c r="D838" s="193"/>
      <c r="E838" s="193"/>
      <c r="F838" s="193"/>
      <c r="G838" s="193"/>
      <c r="H838" s="194"/>
      <c r="I838" s="193"/>
      <c r="J838" s="193"/>
      <c r="K838" s="193"/>
      <c r="L838" s="193"/>
      <c r="M838" s="193"/>
      <c r="N838" s="193"/>
      <c r="O838" s="193"/>
      <c r="P838" s="193"/>
      <c r="Q838" s="193"/>
      <c r="R838" s="193"/>
      <c r="S838" s="193"/>
      <c r="T838" s="193"/>
      <c r="U838" s="193"/>
      <c r="V838" s="193"/>
      <c r="W838" s="193"/>
      <c r="X838" s="193"/>
      <c r="Y838" s="193"/>
      <c r="Z838" s="193"/>
    </row>
    <row r="839" ht="15.75" customHeight="1">
      <c r="A839" s="193"/>
      <c r="B839" s="193"/>
      <c r="C839" s="193"/>
      <c r="D839" s="193"/>
      <c r="E839" s="193"/>
      <c r="F839" s="193"/>
      <c r="G839" s="193"/>
      <c r="H839" s="194"/>
      <c r="I839" s="193"/>
      <c r="J839" s="193"/>
      <c r="K839" s="193"/>
      <c r="L839" s="193"/>
      <c r="M839" s="193"/>
      <c r="N839" s="193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3"/>
    </row>
    <row r="840" ht="15.75" customHeight="1">
      <c r="A840" s="193"/>
      <c r="B840" s="193"/>
      <c r="C840" s="193"/>
      <c r="D840" s="193"/>
      <c r="E840" s="193"/>
      <c r="F840" s="193"/>
      <c r="G840" s="193"/>
      <c r="H840" s="194"/>
      <c r="I840" s="193"/>
      <c r="J840" s="193"/>
      <c r="K840" s="193"/>
      <c r="L840" s="193"/>
      <c r="M840" s="193"/>
      <c r="N840" s="193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3"/>
    </row>
    <row r="841" ht="15.75" customHeight="1">
      <c r="A841" s="193"/>
      <c r="B841" s="193"/>
      <c r="C841" s="193"/>
      <c r="D841" s="193"/>
      <c r="E841" s="193"/>
      <c r="F841" s="193"/>
      <c r="G841" s="193"/>
      <c r="H841" s="194"/>
      <c r="I841" s="193"/>
      <c r="J841" s="193"/>
      <c r="K841" s="193"/>
      <c r="L841" s="193"/>
      <c r="M841" s="193"/>
      <c r="N841" s="193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3"/>
    </row>
    <row r="842" ht="15.75" customHeight="1">
      <c r="A842" s="193"/>
      <c r="B842" s="193"/>
      <c r="C842" s="193"/>
      <c r="D842" s="193"/>
      <c r="E842" s="193"/>
      <c r="F842" s="193"/>
      <c r="G842" s="193"/>
      <c r="H842" s="194"/>
      <c r="I842" s="193"/>
      <c r="J842" s="193"/>
      <c r="K842" s="193"/>
      <c r="L842" s="193"/>
      <c r="M842" s="193"/>
      <c r="N842" s="193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3"/>
    </row>
    <row r="843" ht="15.75" customHeight="1">
      <c r="A843" s="193"/>
      <c r="B843" s="193"/>
      <c r="C843" s="193"/>
      <c r="D843" s="193"/>
      <c r="E843" s="193"/>
      <c r="F843" s="193"/>
      <c r="G843" s="193"/>
      <c r="H843" s="194"/>
      <c r="I843" s="193"/>
      <c r="J843" s="193"/>
      <c r="K843" s="193"/>
      <c r="L843" s="193"/>
      <c r="M843" s="193"/>
      <c r="N843" s="193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3"/>
    </row>
    <row r="844" ht="15.75" customHeight="1">
      <c r="A844" s="193"/>
      <c r="B844" s="193"/>
      <c r="C844" s="193"/>
      <c r="D844" s="193"/>
      <c r="E844" s="193"/>
      <c r="F844" s="193"/>
      <c r="G844" s="193"/>
      <c r="H844" s="194"/>
      <c r="I844" s="193"/>
      <c r="J844" s="193"/>
      <c r="K844" s="193"/>
      <c r="L844" s="193"/>
      <c r="M844" s="193"/>
      <c r="N844" s="193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3"/>
    </row>
    <row r="845" ht="15.75" customHeight="1">
      <c r="A845" s="193"/>
      <c r="B845" s="193"/>
      <c r="C845" s="193"/>
      <c r="D845" s="193"/>
      <c r="E845" s="193"/>
      <c r="F845" s="193"/>
      <c r="G845" s="193"/>
      <c r="H845" s="194"/>
      <c r="I845" s="193"/>
      <c r="J845" s="193"/>
      <c r="K845" s="193"/>
      <c r="L845" s="193"/>
      <c r="M845" s="193"/>
      <c r="N845" s="193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3"/>
    </row>
    <row r="846" ht="15.75" customHeight="1">
      <c r="A846" s="193"/>
      <c r="B846" s="193"/>
      <c r="C846" s="193"/>
      <c r="D846" s="193"/>
      <c r="E846" s="193"/>
      <c r="F846" s="193"/>
      <c r="G846" s="193"/>
      <c r="H846" s="194"/>
      <c r="I846" s="193"/>
      <c r="J846" s="193"/>
      <c r="K846" s="193"/>
      <c r="L846" s="193"/>
      <c r="M846" s="193"/>
      <c r="N846" s="193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3"/>
    </row>
    <row r="847" ht="15.75" customHeight="1">
      <c r="A847" s="193"/>
      <c r="B847" s="193"/>
      <c r="C847" s="193"/>
      <c r="D847" s="193"/>
      <c r="E847" s="193"/>
      <c r="F847" s="193"/>
      <c r="G847" s="193"/>
      <c r="H847" s="194"/>
      <c r="I847" s="193"/>
      <c r="J847" s="193"/>
      <c r="K847" s="193"/>
      <c r="L847" s="193"/>
      <c r="M847" s="193"/>
      <c r="N847" s="193"/>
      <c r="O847" s="193"/>
      <c r="P847" s="193"/>
      <c r="Q847" s="193"/>
      <c r="R847" s="193"/>
      <c r="S847" s="193"/>
      <c r="T847" s="193"/>
      <c r="U847" s="193"/>
      <c r="V847" s="193"/>
      <c r="W847" s="193"/>
      <c r="X847" s="193"/>
      <c r="Y847" s="193"/>
      <c r="Z847" s="193"/>
    </row>
    <row r="848" ht="15.75" customHeight="1">
      <c r="A848" s="193"/>
      <c r="B848" s="193"/>
      <c r="C848" s="193"/>
      <c r="D848" s="193"/>
      <c r="E848" s="193"/>
      <c r="F848" s="193"/>
      <c r="G848" s="193"/>
      <c r="H848" s="194"/>
      <c r="I848" s="193"/>
      <c r="J848" s="193"/>
      <c r="K848" s="193"/>
      <c r="L848" s="193"/>
      <c r="M848" s="193"/>
      <c r="N848" s="193"/>
      <c r="O848" s="193"/>
      <c r="P848" s="193"/>
      <c r="Q848" s="193"/>
      <c r="R848" s="193"/>
      <c r="S848" s="193"/>
      <c r="T848" s="193"/>
      <c r="U848" s="193"/>
      <c r="V848" s="193"/>
      <c r="W848" s="193"/>
      <c r="X848" s="193"/>
      <c r="Y848" s="193"/>
      <c r="Z848" s="193"/>
    </row>
    <row r="849" ht="15.75" customHeight="1">
      <c r="A849" s="193"/>
      <c r="B849" s="193"/>
      <c r="C849" s="193"/>
      <c r="D849" s="193"/>
      <c r="E849" s="193"/>
      <c r="F849" s="193"/>
      <c r="G849" s="193"/>
      <c r="H849" s="194"/>
      <c r="I849" s="193"/>
      <c r="J849" s="193"/>
      <c r="K849" s="193"/>
      <c r="L849" s="193"/>
      <c r="M849" s="193"/>
      <c r="N849" s="193"/>
      <c r="O849" s="193"/>
      <c r="P849" s="193"/>
      <c r="Q849" s="193"/>
      <c r="R849" s="193"/>
      <c r="S849" s="193"/>
      <c r="T849" s="193"/>
      <c r="U849" s="193"/>
      <c r="V849" s="193"/>
      <c r="W849" s="193"/>
      <c r="X849" s="193"/>
      <c r="Y849" s="193"/>
      <c r="Z849" s="193"/>
    </row>
    <row r="850" ht="15.75" customHeight="1">
      <c r="A850" s="193"/>
      <c r="B850" s="193"/>
      <c r="C850" s="193"/>
      <c r="D850" s="193"/>
      <c r="E850" s="193"/>
      <c r="F850" s="193"/>
      <c r="G850" s="193"/>
      <c r="H850" s="194"/>
      <c r="I850" s="193"/>
      <c r="J850" s="193"/>
      <c r="K850" s="193"/>
      <c r="L850" s="193"/>
      <c r="M850" s="193"/>
      <c r="N850" s="193"/>
      <c r="O850" s="193"/>
      <c r="P850" s="193"/>
      <c r="Q850" s="193"/>
      <c r="R850" s="193"/>
      <c r="S850" s="193"/>
      <c r="T850" s="193"/>
      <c r="U850" s="193"/>
      <c r="V850" s="193"/>
      <c r="W850" s="193"/>
      <c r="X850" s="193"/>
      <c r="Y850" s="193"/>
      <c r="Z850" s="193"/>
    </row>
    <row r="851" ht="15.75" customHeight="1">
      <c r="A851" s="193"/>
      <c r="B851" s="193"/>
      <c r="C851" s="193"/>
      <c r="D851" s="193"/>
      <c r="E851" s="193"/>
      <c r="F851" s="193"/>
      <c r="G851" s="193"/>
      <c r="H851" s="194"/>
      <c r="I851" s="193"/>
      <c r="J851" s="193"/>
      <c r="K851" s="193"/>
      <c r="L851" s="193"/>
      <c r="M851" s="193"/>
      <c r="N851" s="193"/>
      <c r="O851" s="193"/>
      <c r="P851" s="193"/>
      <c r="Q851" s="193"/>
      <c r="R851" s="193"/>
      <c r="S851" s="193"/>
      <c r="T851" s="193"/>
      <c r="U851" s="193"/>
      <c r="V851" s="193"/>
      <c r="W851" s="193"/>
      <c r="X851" s="193"/>
      <c r="Y851" s="193"/>
      <c r="Z851" s="193"/>
    </row>
    <row r="852" ht="15.75" customHeight="1">
      <c r="A852" s="193"/>
      <c r="B852" s="193"/>
      <c r="C852" s="193"/>
      <c r="D852" s="193"/>
      <c r="E852" s="193"/>
      <c r="F852" s="193"/>
      <c r="G852" s="193"/>
      <c r="H852" s="194"/>
      <c r="I852" s="193"/>
      <c r="J852" s="193"/>
      <c r="K852" s="193"/>
      <c r="L852" s="193"/>
      <c r="M852" s="193"/>
      <c r="N852" s="193"/>
      <c r="O852" s="193"/>
      <c r="P852" s="193"/>
      <c r="Q852" s="193"/>
      <c r="R852" s="193"/>
      <c r="S852" s="193"/>
      <c r="T852" s="193"/>
      <c r="U852" s="193"/>
      <c r="V852" s="193"/>
      <c r="W852" s="193"/>
      <c r="X852" s="193"/>
      <c r="Y852" s="193"/>
      <c r="Z852" s="193"/>
    </row>
    <row r="853" ht="15.75" customHeight="1">
      <c r="A853" s="193"/>
      <c r="B853" s="193"/>
      <c r="C853" s="193"/>
      <c r="D853" s="193"/>
      <c r="E853" s="193"/>
      <c r="F853" s="193"/>
      <c r="G853" s="193"/>
      <c r="H853" s="194"/>
      <c r="I853" s="193"/>
      <c r="J853" s="193"/>
      <c r="K853" s="193"/>
      <c r="L853" s="193"/>
      <c r="M853" s="193"/>
      <c r="N853" s="193"/>
      <c r="O853" s="193"/>
      <c r="P853" s="193"/>
      <c r="Q853" s="193"/>
      <c r="R853" s="193"/>
      <c r="S853" s="193"/>
      <c r="T853" s="193"/>
      <c r="U853" s="193"/>
      <c r="V853" s="193"/>
      <c r="W853" s="193"/>
      <c r="X853" s="193"/>
      <c r="Y853" s="193"/>
      <c r="Z853" s="193"/>
    </row>
    <row r="854" ht="15.75" customHeight="1">
      <c r="A854" s="193"/>
      <c r="B854" s="193"/>
      <c r="C854" s="193"/>
      <c r="D854" s="193"/>
      <c r="E854" s="193"/>
      <c r="F854" s="193"/>
      <c r="G854" s="193"/>
      <c r="H854" s="194"/>
      <c r="I854" s="193"/>
      <c r="J854" s="193"/>
      <c r="K854" s="193"/>
      <c r="L854" s="193"/>
      <c r="M854" s="193"/>
      <c r="N854" s="193"/>
      <c r="O854" s="193"/>
      <c r="P854" s="193"/>
      <c r="Q854" s="193"/>
      <c r="R854" s="193"/>
      <c r="S854" s="193"/>
      <c r="T854" s="193"/>
      <c r="U854" s="193"/>
      <c r="V854" s="193"/>
      <c r="W854" s="193"/>
      <c r="X854" s="193"/>
      <c r="Y854" s="193"/>
      <c r="Z854" s="193"/>
    </row>
    <row r="855" ht="15.75" customHeight="1">
      <c r="A855" s="193"/>
      <c r="B855" s="193"/>
      <c r="C855" s="193"/>
      <c r="D855" s="193"/>
      <c r="E855" s="193"/>
      <c r="F855" s="193"/>
      <c r="G855" s="193"/>
      <c r="H855" s="194"/>
      <c r="I855" s="193"/>
      <c r="J855" s="193"/>
      <c r="K855" s="193"/>
      <c r="L855" s="193"/>
      <c r="M855" s="193"/>
      <c r="N855" s="193"/>
      <c r="O855" s="193"/>
      <c r="P855" s="193"/>
      <c r="Q855" s="193"/>
      <c r="R855" s="193"/>
      <c r="S855" s="193"/>
      <c r="T855" s="193"/>
      <c r="U855" s="193"/>
      <c r="V855" s="193"/>
      <c r="W855" s="193"/>
      <c r="X855" s="193"/>
      <c r="Y855" s="193"/>
      <c r="Z855" s="193"/>
    </row>
    <row r="856" ht="15.75" customHeight="1">
      <c r="A856" s="193"/>
      <c r="B856" s="193"/>
      <c r="C856" s="193"/>
      <c r="D856" s="193"/>
      <c r="E856" s="193"/>
      <c r="F856" s="193"/>
      <c r="G856" s="193"/>
      <c r="H856" s="194"/>
      <c r="I856" s="193"/>
      <c r="J856" s="193"/>
      <c r="K856" s="193"/>
      <c r="L856" s="193"/>
      <c r="M856" s="193"/>
      <c r="N856" s="193"/>
      <c r="O856" s="193"/>
      <c r="P856" s="193"/>
      <c r="Q856" s="193"/>
      <c r="R856" s="193"/>
      <c r="S856" s="193"/>
      <c r="T856" s="193"/>
      <c r="U856" s="193"/>
      <c r="V856" s="193"/>
      <c r="W856" s="193"/>
      <c r="X856" s="193"/>
      <c r="Y856" s="193"/>
      <c r="Z856" s="193"/>
    </row>
    <row r="857" ht="15.75" customHeight="1">
      <c r="A857" s="193"/>
      <c r="B857" s="193"/>
      <c r="C857" s="193"/>
      <c r="D857" s="193"/>
      <c r="E857" s="193"/>
      <c r="F857" s="193"/>
      <c r="G857" s="193"/>
      <c r="H857" s="194"/>
      <c r="I857" s="193"/>
      <c r="J857" s="193"/>
      <c r="K857" s="193"/>
      <c r="L857" s="193"/>
      <c r="M857" s="193"/>
      <c r="N857" s="193"/>
      <c r="O857" s="193"/>
      <c r="P857" s="193"/>
      <c r="Q857" s="193"/>
      <c r="R857" s="193"/>
      <c r="S857" s="193"/>
      <c r="T857" s="193"/>
      <c r="U857" s="193"/>
      <c r="V857" s="193"/>
      <c r="W857" s="193"/>
      <c r="X857" s="193"/>
      <c r="Y857" s="193"/>
      <c r="Z857" s="193"/>
    </row>
    <row r="858" ht="15.75" customHeight="1">
      <c r="A858" s="193"/>
      <c r="B858" s="193"/>
      <c r="C858" s="193"/>
      <c r="D858" s="193"/>
      <c r="E858" s="193"/>
      <c r="F858" s="193"/>
      <c r="G858" s="193"/>
      <c r="H858" s="194"/>
      <c r="I858" s="193"/>
      <c r="J858" s="193"/>
      <c r="K858" s="193"/>
      <c r="L858" s="193"/>
      <c r="M858" s="193"/>
      <c r="N858" s="193"/>
      <c r="O858" s="193"/>
      <c r="P858" s="193"/>
      <c r="Q858" s="193"/>
      <c r="R858" s="193"/>
      <c r="S858" s="193"/>
      <c r="T858" s="193"/>
      <c r="U858" s="193"/>
      <c r="V858" s="193"/>
      <c r="W858" s="193"/>
      <c r="X858" s="193"/>
      <c r="Y858" s="193"/>
      <c r="Z858" s="193"/>
    </row>
    <row r="859" ht="15.75" customHeight="1">
      <c r="A859" s="193"/>
      <c r="B859" s="193"/>
      <c r="C859" s="193"/>
      <c r="D859" s="193"/>
      <c r="E859" s="193"/>
      <c r="F859" s="193"/>
      <c r="G859" s="193"/>
      <c r="H859" s="194"/>
      <c r="I859" s="193"/>
      <c r="J859" s="193"/>
      <c r="K859" s="193"/>
      <c r="L859" s="193"/>
      <c r="M859" s="193"/>
      <c r="N859" s="193"/>
      <c r="O859" s="193"/>
      <c r="P859" s="193"/>
      <c r="Q859" s="193"/>
      <c r="R859" s="193"/>
      <c r="S859" s="193"/>
      <c r="T859" s="193"/>
      <c r="U859" s="193"/>
      <c r="V859" s="193"/>
      <c r="W859" s="193"/>
      <c r="X859" s="193"/>
      <c r="Y859" s="193"/>
      <c r="Z859" s="193"/>
    </row>
    <row r="860" ht="15.75" customHeight="1">
      <c r="A860" s="193"/>
      <c r="B860" s="193"/>
      <c r="C860" s="193"/>
      <c r="D860" s="193"/>
      <c r="E860" s="193"/>
      <c r="F860" s="193"/>
      <c r="G860" s="193"/>
      <c r="H860" s="194"/>
      <c r="I860" s="193"/>
      <c r="J860" s="193"/>
      <c r="K860" s="193"/>
      <c r="L860" s="193"/>
      <c r="M860" s="193"/>
      <c r="N860" s="193"/>
      <c r="O860" s="193"/>
      <c r="P860" s="193"/>
      <c r="Q860" s="193"/>
      <c r="R860" s="193"/>
      <c r="S860" s="193"/>
      <c r="T860" s="193"/>
      <c r="U860" s="193"/>
      <c r="V860" s="193"/>
      <c r="W860" s="193"/>
      <c r="X860" s="193"/>
      <c r="Y860" s="193"/>
      <c r="Z860" s="193"/>
    </row>
    <row r="861" ht="15.75" customHeight="1">
      <c r="A861" s="193"/>
      <c r="B861" s="193"/>
      <c r="C861" s="193"/>
      <c r="D861" s="193"/>
      <c r="E861" s="193"/>
      <c r="F861" s="193"/>
      <c r="G861" s="193"/>
      <c r="H861" s="194"/>
      <c r="I861" s="193"/>
      <c r="J861" s="193"/>
      <c r="K861" s="193"/>
      <c r="L861" s="193"/>
      <c r="M861" s="193"/>
      <c r="N861" s="193"/>
      <c r="O861" s="193"/>
      <c r="P861" s="193"/>
      <c r="Q861" s="193"/>
      <c r="R861" s="193"/>
      <c r="S861" s="193"/>
      <c r="T861" s="193"/>
      <c r="U861" s="193"/>
      <c r="V861" s="193"/>
      <c r="W861" s="193"/>
      <c r="X861" s="193"/>
      <c r="Y861" s="193"/>
      <c r="Z861" s="193"/>
    </row>
    <row r="862" ht="15.75" customHeight="1">
      <c r="A862" s="193"/>
      <c r="B862" s="193"/>
      <c r="C862" s="193"/>
      <c r="D862" s="193"/>
      <c r="E862" s="193"/>
      <c r="F862" s="193"/>
      <c r="G862" s="193"/>
      <c r="H862" s="194"/>
      <c r="I862" s="193"/>
      <c r="J862" s="193"/>
      <c r="K862" s="193"/>
      <c r="L862" s="193"/>
      <c r="M862" s="193"/>
      <c r="N862" s="193"/>
      <c r="O862" s="193"/>
      <c r="P862" s="193"/>
      <c r="Q862" s="193"/>
      <c r="R862" s="193"/>
      <c r="S862" s="193"/>
      <c r="T862" s="193"/>
      <c r="U862" s="193"/>
      <c r="V862" s="193"/>
      <c r="W862" s="193"/>
      <c r="X862" s="193"/>
      <c r="Y862" s="193"/>
      <c r="Z862" s="193"/>
    </row>
    <row r="863" ht="15.75" customHeight="1">
      <c r="A863" s="193"/>
      <c r="B863" s="193"/>
      <c r="C863" s="193"/>
      <c r="D863" s="193"/>
      <c r="E863" s="193"/>
      <c r="F863" s="193"/>
      <c r="G863" s="193"/>
      <c r="H863" s="194"/>
      <c r="I863" s="193"/>
      <c r="J863" s="193"/>
      <c r="K863" s="193"/>
      <c r="L863" s="193"/>
      <c r="M863" s="193"/>
      <c r="N863" s="193"/>
      <c r="O863" s="193"/>
      <c r="P863" s="193"/>
      <c r="Q863" s="193"/>
      <c r="R863" s="193"/>
      <c r="S863" s="193"/>
      <c r="T863" s="193"/>
      <c r="U863" s="193"/>
      <c r="V863" s="193"/>
      <c r="W863" s="193"/>
      <c r="X863" s="193"/>
      <c r="Y863" s="193"/>
      <c r="Z863" s="193"/>
    </row>
    <row r="864" ht="15.75" customHeight="1">
      <c r="A864" s="193"/>
      <c r="B864" s="193"/>
      <c r="C864" s="193"/>
      <c r="D864" s="193"/>
      <c r="E864" s="193"/>
      <c r="F864" s="193"/>
      <c r="G864" s="193"/>
      <c r="H864" s="194"/>
      <c r="I864" s="193"/>
      <c r="J864" s="193"/>
      <c r="K864" s="193"/>
      <c r="L864" s="193"/>
      <c r="M864" s="193"/>
      <c r="N864" s="193"/>
      <c r="O864" s="193"/>
      <c r="P864" s="193"/>
      <c r="Q864" s="193"/>
      <c r="R864" s="193"/>
      <c r="S864" s="193"/>
      <c r="T864" s="193"/>
      <c r="U864" s="193"/>
      <c r="V864" s="193"/>
      <c r="W864" s="193"/>
      <c r="X864" s="193"/>
      <c r="Y864" s="193"/>
      <c r="Z864" s="193"/>
    </row>
    <row r="865" ht="15.75" customHeight="1">
      <c r="A865" s="193"/>
      <c r="B865" s="193"/>
      <c r="C865" s="193"/>
      <c r="D865" s="193"/>
      <c r="E865" s="193"/>
      <c r="F865" s="193"/>
      <c r="G865" s="193"/>
      <c r="H865" s="194"/>
      <c r="I865" s="193"/>
      <c r="J865" s="193"/>
      <c r="K865" s="193"/>
      <c r="L865" s="193"/>
      <c r="M865" s="193"/>
      <c r="N865" s="193"/>
      <c r="O865" s="193"/>
      <c r="P865" s="193"/>
      <c r="Q865" s="193"/>
      <c r="R865" s="193"/>
      <c r="S865" s="193"/>
      <c r="T865" s="193"/>
      <c r="U865" s="193"/>
      <c r="V865" s="193"/>
      <c r="W865" s="193"/>
      <c r="X865" s="193"/>
      <c r="Y865" s="193"/>
      <c r="Z865" s="193"/>
    </row>
    <row r="866" ht="15.75" customHeight="1">
      <c r="A866" s="193"/>
      <c r="B866" s="193"/>
      <c r="C866" s="193"/>
      <c r="D866" s="193"/>
      <c r="E866" s="193"/>
      <c r="F866" s="193"/>
      <c r="G866" s="193"/>
      <c r="H866" s="194"/>
      <c r="I866" s="193"/>
      <c r="J866" s="193"/>
      <c r="K866" s="193"/>
      <c r="L866" s="193"/>
      <c r="M866" s="193"/>
      <c r="N866" s="193"/>
      <c r="O866" s="193"/>
      <c r="P866" s="193"/>
      <c r="Q866" s="193"/>
      <c r="R866" s="193"/>
      <c r="S866" s="193"/>
      <c r="T866" s="193"/>
      <c r="U866" s="193"/>
      <c r="V866" s="193"/>
      <c r="W866" s="193"/>
      <c r="X866" s="193"/>
      <c r="Y866" s="193"/>
      <c r="Z866" s="193"/>
    </row>
    <row r="867" ht="15.75" customHeight="1">
      <c r="A867" s="193"/>
      <c r="B867" s="193"/>
      <c r="C867" s="193"/>
      <c r="D867" s="193"/>
      <c r="E867" s="193"/>
      <c r="F867" s="193"/>
      <c r="G867" s="193"/>
      <c r="H867" s="194"/>
      <c r="I867" s="193"/>
      <c r="J867" s="193"/>
      <c r="K867" s="193"/>
      <c r="L867" s="193"/>
      <c r="M867" s="193"/>
      <c r="N867" s="193"/>
      <c r="O867" s="193"/>
      <c r="P867" s="193"/>
      <c r="Q867" s="193"/>
      <c r="R867" s="193"/>
      <c r="S867" s="193"/>
      <c r="T867" s="193"/>
      <c r="U867" s="193"/>
      <c r="V867" s="193"/>
      <c r="W867" s="193"/>
      <c r="X867" s="193"/>
      <c r="Y867" s="193"/>
      <c r="Z867" s="193"/>
    </row>
    <row r="868" ht="15.75" customHeight="1">
      <c r="A868" s="193"/>
      <c r="B868" s="193"/>
      <c r="C868" s="193"/>
      <c r="D868" s="193"/>
      <c r="E868" s="193"/>
      <c r="F868" s="193"/>
      <c r="G868" s="193"/>
      <c r="H868" s="194"/>
      <c r="I868" s="193"/>
      <c r="J868" s="193"/>
      <c r="K868" s="193"/>
      <c r="L868" s="193"/>
      <c r="M868" s="193"/>
      <c r="N868" s="193"/>
      <c r="O868" s="193"/>
      <c r="P868" s="193"/>
      <c r="Q868" s="193"/>
      <c r="R868" s="193"/>
      <c r="S868" s="193"/>
      <c r="T868" s="193"/>
      <c r="U868" s="193"/>
      <c r="V868" s="193"/>
      <c r="W868" s="193"/>
      <c r="X868" s="193"/>
      <c r="Y868" s="193"/>
      <c r="Z868" s="193"/>
    </row>
    <row r="869" ht="15.75" customHeight="1">
      <c r="A869" s="193"/>
      <c r="B869" s="193"/>
      <c r="C869" s="193"/>
      <c r="D869" s="193"/>
      <c r="E869" s="193"/>
      <c r="F869" s="193"/>
      <c r="G869" s="193"/>
      <c r="H869" s="194"/>
      <c r="I869" s="193"/>
      <c r="J869" s="193"/>
      <c r="K869" s="193"/>
      <c r="L869" s="193"/>
      <c r="M869" s="193"/>
      <c r="N869" s="193"/>
      <c r="O869" s="193"/>
      <c r="P869" s="193"/>
      <c r="Q869" s="193"/>
      <c r="R869" s="193"/>
      <c r="S869" s="193"/>
      <c r="T869" s="193"/>
      <c r="U869" s="193"/>
      <c r="V869" s="193"/>
      <c r="W869" s="193"/>
      <c r="X869" s="193"/>
      <c r="Y869" s="193"/>
      <c r="Z869" s="193"/>
    </row>
    <row r="870" ht="15.75" customHeight="1">
      <c r="A870" s="193"/>
      <c r="B870" s="193"/>
      <c r="C870" s="193"/>
      <c r="D870" s="193"/>
      <c r="E870" s="193"/>
      <c r="F870" s="193"/>
      <c r="G870" s="193"/>
      <c r="H870" s="194"/>
      <c r="I870" s="193"/>
      <c r="J870" s="193"/>
      <c r="K870" s="193"/>
      <c r="L870" s="193"/>
      <c r="M870" s="193"/>
      <c r="N870" s="193"/>
      <c r="O870" s="193"/>
      <c r="P870" s="193"/>
      <c r="Q870" s="193"/>
      <c r="R870" s="193"/>
      <c r="S870" s="193"/>
      <c r="T870" s="193"/>
      <c r="U870" s="193"/>
      <c r="V870" s="193"/>
      <c r="W870" s="193"/>
      <c r="X870" s="193"/>
      <c r="Y870" s="193"/>
      <c r="Z870" s="193"/>
    </row>
    <row r="871" ht="15.75" customHeight="1">
      <c r="A871" s="193"/>
      <c r="B871" s="193"/>
      <c r="C871" s="193"/>
      <c r="D871" s="193"/>
      <c r="E871" s="193"/>
      <c r="F871" s="193"/>
      <c r="G871" s="193"/>
      <c r="H871" s="194"/>
      <c r="I871" s="193"/>
      <c r="J871" s="193"/>
      <c r="K871" s="193"/>
      <c r="L871" s="193"/>
      <c r="M871" s="193"/>
      <c r="N871" s="193"/>
      <c r="O871" s="193"/>
      <c r="P871" s="193"/>
      <c r="Q871" s="193"/>
      <c r="R871" s="193"/>
      <c r="S871" s="193"/>
      <c r="T871" s="193"/>
      <c r="U871" s="193"/>
      <c r="V871" s="193"/>
      <c r="W871" s="193"/>
      <c r="X871" s="193"/>
      <c r="Y871" s="193"/>
      <c r="Z871" s="193"/>
    </row>
    <row r="872" ht="15.75" customHeight="1">
      <c r="A872" s="193"/>
      <c r="B872" s="193"/>
      <c r="C872" s="193"/>
      <c r="D872" s="193"/>
      <c r="E872" s="193"/>
      <c r="F872" s="193"/>
      <c r="G872" s="193"/>
      <c r="H872" s="194"/>
      <c r="I872" s="193"/>
      <c r="J872" s="193"/>
      <c r="K872" s="193"/>
      <c r="L872" s="193"/>
      <c r="M872" s="193"/>
      <c r="N872" s="193"/>
      <c r="O872" s="193"/>
      <c r="P872" s="193"/>
      <c r="Q872" s="193"/>
      <c r="R872" s="193"/>
      <c r="S872" s="193"/>
      <c r="T872" s="193"/>
      <c r="U872" s="193"/>
      <c r="V872" s="193"/>
      <c r="W872" s="193"/>
      <c r="X872" s="193"/>
      <c r="Y872" s="193"/>
      <c r="Z872" s="193"/>
    </row>
    <row r="873" ht="15.75" customHeight="1">
      <c r="A873" s="193"/>
      <c r="B873" s="193"/>
      <c r="C873" s="193"/>
      <c r="D873" s="193"/>
      <c r="E873" s="193"/>
      <c r="F873" s="193"/>
      <c r="G873" s="193"/>
      <c r="H873" s="194"/>
      <c r="I873" s="193"/>
      <c r="J873" s="193"/>
      <c r="K873" s="193"/>
      <c r="L873" s="193"/>
      <c r="M873" s="193"/>
      <c r="N873" s="193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3"/>
    </row>
    <row r="874" ht="15.75" customHeight="1">
      <c r="A874" s="193"/>
      <c r="B874" s="193"/>
      <c r="C874" s="193"/>
      <c r="D874" s="193"/>
      <c r="E874" s="193"/>
      <c r="F874" s="193"/>
      <c r="G874" s="193"/>
      <c r="H874" s="194"/>
      <c r="I874" s="193"/>
      <c r="J874" s="193"/>
      <c r="K874" s="193"/>
      <c r="L874" s="193"/>
      <c r="M874" s="193"/>
      <c r="N874" s="193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3"/>
    </row>
    <row r="875" ht="15.75" customHeight="1">
      <c r="A875" s="193"/>
      <c r="B875" s="193"/>
      <c r="C875" s="193"/>
      <c r="D875" s="193"/>
      <c r="E875" s="193"/>
      <c r="F875" s="193"/>
      <c r="G875" s="193"/>
      <c r="H875" s="194"/>
      <c r="I875" s="193"/>
      <c r="J875" s="193"/>
      <c r="K875" s="193"/>
      <c r="L875" s="193"/>
      <c r="M875" s="193"/>
      <c r="N875" s="193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3"/>
    </row>
    <row r="876" ht="15.75" customHeight="1">
      <c r="A876" s="193"/>
      <c r="B876" s="193"/>
      <c r="C876" s="193"/>
      <c r="D876" s="193"/>
      <c r="E876" s="193"/>
      <c r="F876" s="193"/>
      <c r="G876" s="193"/>
      <c r="H876" s="194"/>
      <c r="I876" s="193"/>
      <c r="J876" s="193"/>
      <c r="K876" s="193"/>
      <c r="L876" s="193"/>
      <c r="M876" s="193"/>
      <c r="N876" s="193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3"/>
    </row>
    <row r="877" ht="15.75" customHeight="1">
      <c r="A877" s="193"/>
      <c r="B877" s="193"/>
      <c r="C877" s="193"/>
      <c r="D877" s="193"/>
      <c r="E877" s="193"/>
      <c r="F877" s="193"/>
      <c r="G877" s="193"/>
      <c r="H877" s="194"/>
      <c r="I877" s="193"/>
      <c r="J877" s="193"/>
      <c r="K877" s="193"/>
      <c r="L877" s="193"/>
      <c r="M877" s="193"/>
      <c r="N877" s="193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3"/>
    </row>
    <row r="878" ht="15.75" customHeight="1">
      <c r="A878" s="193"/>
      <c r="B878" s="193"/>
      <c r="C878" s="193"/>
      <c r="D878" s="193"/>
      <c r="E878" s="193"/>
      <c r="F878" s="193"/>
      <c r="G878" s="193"/>
      <c r="H878" s="194"/>
      <c r="I878" s="193"/>
      <c r="J878" s="193"/>
      <c r="K878" s="193"/>
      <c r="L878" s="193"/>
      <c r="M878" s="193"/>
      <c r="N878" s="193"/>
      <c r="O878" s="193"/>
      <c r="P878" s="193"/>
      <c r="Q878" s="193"/>
      <c r="R878" s="193"/>
      <c r="S878" s="193"/>
      <c r="T878" s="193"/>
      <c r="U878" s="193"/>
      <c r="V878" s="193"/>
      <c r="W878" s="193"/>
      <c r="X878" s="193"/>
      <c r="Y878" s="193"/>
      <c r="Z878" s="193"/>
    </row>
    <row r="879" ht="15.75" customHeight="1">
      <c r="A879" s="193"/>
      <c r="B879" s="193"/>
      <c r="C879" s="193"/>
      <c r="D879" s="193"/>
      <c r="E879" s="193"/>
      <c r="F879" s="193"/>
      <c r="G879" s="193"/>
      <c r="H879" s="194"/>
      <c r="I879" s="193"/>
      <c r="J879" s="193"/>
      <c r="K879" s="193"/>
      <c r="L879" s="193"/>
      <c r="M879" s="193"/>
      <c r="N879" s="193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3"/>
    </row>
    <row r="880" ht="15.75" customHeight="1">
      <c r="A880" s="193"/>
      <c r="B880" s="193"/>
      <c r="C880" s="193"/>
      <c r="D880" s="193"/>
      <c r="E880" s="193"/>
      <c r="F880" s="193"/>
      <c r="G880" s="193"/>
      <c r="H880" s="194"/>
      <c r="I880" s="193"/>
      <c r="J880" s="193"/>
      <c r="K880" s="193"/>
      <c r="L880" s="193"/>
      <c r="M880" s="193"/>
      <c r="N880" s="193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3"/>
    </row>
    <row r="881" ht="15.75" customHeight="1">
      <c r="A881" s="193"/>
      <c r="B881" s="193"/>
      <c r="C881" s="193"/>
      <c r="D881" s="193"/>
      <c r="E881" s="193"/>
      <c r="F881" s="193"/>
      <c r="G881" s="193"/>
      <c r="H881" s="194"/>
      <c r="I881" s="193"/>
      <c r="J881" s="193"/>
      <c r="K881" s="193"/>
      <c r="L881" s="193"/>
      <c r="M881" s="193"/>
      <c r="N881" s="193"/>
      <c r="O881" s="193"/>
      <c r="P881" s="193"/>
      <c r="Q881" s="193"/>
      <c r="R881" s="193"/>
      <c r="S881" s="193"/>
      <c r="T881" s="193"/>
      <c r="U881" s="193"/>
      <c r="V881" s="193"/>
      <c r="W881" s="193"/>
      <c r="X881" s="193"/>
      <c r="Y881" s="193"/>
      <c r="Z881" s="193"/>
    </row>
    <row r="882" ht="15.75" customHeight="1">
      <c r="A882" s="193"/>
      <c r="B882" s="193"/>
      <c r="C882" s="193"/>
      <c r="D882" s="193"/>
      <c r="E882" s="193"/>
      <c r="F882" s="193"/>
      <c r="G882" s="193"/>
      <c r="H882" s="194"/>
      <c r="I882" s="193"/>
      <c r="J882" s="193"/>
      <c r="K882" s="193"/>
      <c r="L882" s="193"/>
      <c r="M882" s="193"/>
      <c r="N882" s="193"/>
      <c r="O882" s="193"/>
      <c r="P882" s="193"/>
      <c r="Q882" s="193"/>
      <c r="R882" s="193"/>
      <c r="S882" s="193"/>
      <c r="T882" s="193"/>
      <c r="U882" s="193"/>
      <c r="V882" s="193"/>
      <c r="W882" s="193"/>
      <c r="X882" s="193"/>
      <c r="Y882" s="193"/>
      <c r="Z882" s="193"/>
    </row>
    <row r="883" ht="15.75" customHeight="1">
      <c r="A883" s="193"/>
      <c r="B883" s="193"/>
      <c r="C883" s="193"/>
      <c r="D883" s="193"/>
      <c r="E883" s="193"/>
      <c r="F883" s="193"/>
      <c r="G883" s="193"/>
      <c r="H883" s="194"/>
      <c r="I883" s="193"/>
      <c r="J883" s="193"/>
      <c r="K883" s="193"/>
      <c r="L883" s="193"/>
      <c r="M883" s="193"/>
      <c r="N883" s="193"/>
      <c r="O883" s="193"/>
      <c r="P883" s="193"/>
      <c r="Q883" s="193"/>
      <c r="R883" s="193"/>
      <c r="S883" s="193"/>
      <c r="T883" s="193"/>
      <c r="U883" s="193"/>
      <c r="V883" s="193"/>
      <c r="W883" s="193"/>
      <c r="X883" s="193"/>
      <c r="Y883" s="193"/>
      <c r="Z883" s="193"/>
    </row>
    <row r="884" ht="15.75" customHeight="1">
      <c r="A884" s="193"/>
      <c r="B884" s="193"/>
      <c r="C884" s="193"/>
      <c r="D884" s="193"/>
      <c r="E884" s="193"/>
      <c r="F884" s="193"/>
      <c r="G884" s="193"/>
      <c r="H884" s="194"/>
      <c r="I884" s="193"/>
      <c r="J884" s="193"/>
      <c r="K884" s="193"/>
      <c r="L884" s="193"/>
      <c r="M884" s="193"/>
      <c r="N884" s="193"/>
      <c r="O884" s="193"/>
      <c r="P884" s="193"/>
      <c r="Q884" s="193"/>
      <c r="R884" s="193"/>
      <c r="S884" s="193"/>
      <c r="T884" s="193"/>
      <c r="U884" s="193"/>
      <c r="V884" s="193"/>
      <c r="W884" s="193"/>
      <c r="X884" s="193"/>
      <c r="Y884" s="193"/>
      <c r="Z884" s="193"/>
    </row>
    <row r="885" ht="15.75" customHeight="1">
      <c r="A885" s="193"/>
      <c r="B885" s="193"/>
      <c r="C885" s="193"/>
      <c r="D885" s="193"/>
      <c r="E885" s="193"/>
      <c r="F885" s="193"/>
      <c r="G885" s="193"/>
      <c r="H885" s="194"/>
      <c r="I885" s="193"/>
      <c r="J885" s="193"/>
      <c r="K885" s="193"/>
      <c r="L885" s="193"/>
      <c r="M885" s="193"/>
      <c r="N885" s="193"/>
      <c r="O885" s="193"/>
      <c r="P885" s="193"/>
      <c r="Q885" s="193"/>
      <c r="R885" s="193"/>
      <c r="S885" s="193"/>
      <c r="T885" s="193"/>
      <c r="U885" s="193"/>
      <c r="V885" s="193"/>
      <c r="W885" s="193"/>
      <c r="X885" s="193"/>
      <c r="Y885" s="193"/>
      <c r="Z885" s="193"/>
    </row>
    <row r="886" ht="15.75" customHeight="1">
      <c r="A886" s="193"/>
      <c r="B886" s="193"/>
      <c r="C886" s="193"/>
      <c r="D886" s="193"/>
      <c r="E886" s="193"/>
      <c r="F886" s="193"/>
      <c r="G886" s="193"/>
      <c r="H886" s="194"/>
      <c r="I886" s="193"/>
      <c r="J886" s="193"/>
      <c r="K886" s="193"/>
      <c r="L886" s="193"/>
      <c r="M886" s="193"/>
      <c r="N886" s="193"/>
      <c r="O886" s="193"/>
      <c r="P886" s="193"/>
      <c r="Q886" s="193"/>
      <c r="R886" s="193"/>
      <c r="S886" s="193"/>
      <c r="T886" s="193"/>
      <c r="U886" s="193"/>
      <c r="V886" s="193"/>
      <c r="W886" s="193"/>
      <c r="X886" s="193"/>
      <c r="Y886" s="193"/>
      <c r="Z886" s="193"/>
    </row>
    <row r="887" ht="15.75" customHeight="1">
      <c r="A887" s="193"/>
      <c r="B887" s="193"/>
      <c r="C887" s="193"/>
      <c r="D887" s="193"/>
      <c r="E887" s="193"/>
      <c r="F887" s="193"/>
      <c r="G887" s="193"/>
      <c r="H887" s="194"/>
      <c r="I887" s="193"/>
      <c r="J887" s="193"/>
      <c r="K887" s="193"/>
      <c r="L887" s="193"/>
      <c r="M887" s="193"/>
      <c r="N887" s="193"/>
      <c r="O887" s="193"/>
      <c r="P887" s="193"/>
      <c r="Q887" s="193"/>
      <c r="R887" s="193"/>
      <c r="S887" s="193"/>
      <c r="T887" s="193"/>
      <c r="U887" s="193"/>
      <c r="V887" s="193"/>
      <c r="W887" s="193"/>
      <c r="X887" s="193"/>
      <c r="Y887" s="193"/>
      <c r="Z887" s="193"/>
    </row>
    <row r="888" ht="15.75" customHeight="1">
      <c r="A888" s="193"/>
      <c r="B888" s="193"/>
      <c r="C888" s="193"/>
      <c r="D888" s="193"/>
      <c r="E888" s="193"/>
      <c r="F888" s="193"/>
      <c r="G888" s="193"/>
      <c r="H888" s="194"/>
      <c r="I888" s="193"/>
      <c r="J888" s="193"/>
      <c r="K888" s="193"/>
      <c r="L888" s="193"/>
      <c r="M888" s="193"/>
      <c r="N888" s="193"/>
      <c r="O888" s="193"/>
      <c r="P888" s="193"/>
      <c r="Q888" s="193"/>
      <c r="R888" s="193"/>
      <c r="S888" s="193"/>
      <c r="T888" s="193"/>
      <c r="U888" s="193"/>
      <c r="V888" s="193"/>
      <c r="W888" s="193"/>
      <c r="X888" s="193"/>
      <c r="Y888" s="193"/>
      <c r="Z888" s="193"/>
    </row>
    <row r="889" ht="15.75" customHeight="1">
      <c r="A889" s="193"/>
      <c r="B889" s="193"/>
      <c r="C889" s="193"/>
      <c r="D889" s="193"/>
      <c r="E889" s="193"/>
      <c r="F889" s="193"/>
      <c r="G889" s="193"/>
      <c r="H889" s="194"/>
      <c r="I889" s="193"/>
      <c r="J889" s="193"/>
      <c r="K889" s="193"/>
      <c r="L889" s="193"/>
      <c r="M889" s="193"/>
      <c r="N889" s="193"/>
      <c r="O889" s="193"/>
      <c r="P889" s="193"/>
      <c r="Q889" s="193"/>
      <c r="R889" s="193"/>
      <c r="S889" s="193"/>
      <c r="T889" s="193"/>
      <c r="U889" s="193"/>
      <c r="V889" s="193"/>
      <c r="W889" s="193"/>
      <c r="X889" s="193"/>
      <c r="Y889" s="193"/>
      <c r="Z889" s="193"/>
    </row>
    <row r="890" ht="15.75" customHeight="1">
      <c r="A890" s="193"/>
      <c r="B890" s="193"/>
      <c r="C890" s="193"/>
      <c r="D890" s="193"/>
      <c r="E890" s="193"/>
      <c r="F890" s="193"/>
      <c r="G890" s="193"/>
      <c r="H890" s="194"/>
      <c r="I890" s="193"/>
      <c r="J890" s="193"/>
      <c r="K890" s="193"/>
      <c r="L890" s="193"/>
      <c r="M890" s="193"/>
      <c r="N890" s="193"/>
      <c r="O890" s="193"/>
      <c r="P890" s="193"/>
      <c r="Q890" s="193"/>
      <c r="R890" s="193"/>
      <c r="S890" s="193"/>
      <c r="T890" s="193"/>
      <c r="U890" s="193"/>
      <c r="V890" s="193"/>
      <c r="W890" s="193"/>
      <c r="X890" s="193"/>
      <c r="Y890" s="193"/>
      <c r="Z890" s="193"/>
    </row>
    <row r="891" ht="15.75" customHeight="1">
      <c r="A891" s="193"/>
      <c r="B891" s="193"/>
      <c r="C891" s="193"/>
      <c r="D891" s="193"/>
      <c r="E891" s="193"/>
      <c r="F891" s="193"/>
      <c r="G891" s="193"/>
      <c r="H891" s="194"/>
      <c r="I891" s="193"/>
      <c r="J891" s="193"/>
      <c r="K891" s="193"/>
      <c r="L891" s="193"/>
      <c r="M891" s="193"/>
      <c r="N891" s="193"/>
      <c r="O891" s="193"/>
      <c r="P891" s="193"/>
      <c r="Q891" s="193"/>
      <c r="R891" s="193"/>
      <c r="S891" s="193"/>
      <c r="T891" s="193"/>
      <c r="U891" s="193"/>
      <c r="V891" s="193"/>
      <c r="W891" s="193"/>
      <c r="X891" s="193"/>
      <c r="Y891" s="193"/>
      <c r="Z891" s="193"/>
    </row>
    <row r="892" ht="15.75" customHeight="1">
      <c r="A892" s="193"/>
      <c r="B892" s="193"/>
      <c r="C892" s="193"/>
      <c r="D892" s="193"/>
      <c r="E892" s="193"/>
      <c r="F892" s="193"/>
      <c r="G892" s="193"/>
      <c r="H892" s="194"/>
      <c r="I892" s="193"/>
      <c r="J892" s="193"/>
      <c r="K892" s="193"/>
      <c r="L892" s="193"/>
      <c r="M892" s="193"/>
      <c r="N892" s="193"/>
      <c r="O892" s="193"/>
      <c r="P892" s="193"/>
      <c r="Q892" s="193"/>
      <c r="R892" s="193"/>
      <c r="S892" s="193"/>
      <c r="T892" s="193"/>
      <c r="U892" s="193"/>
      <c r="V892" s="193"/>
      <c r="W892" s="193"/>
      <c r="X892" s="193"/>
      <c r="Y892" s="193"/>
      <c r="Z892" s="193"/>
    </row>
    <row r="893" ht="15.75" customHeight="1">
      <c r="A893" s="193"/>
      <c r="B893" s="193"/>
      <c r="C893" s="193"/>
      <c r="D893" s="193"/>
      <c r="E893" s="193"/>
      <c r="F893" s="193"/>
      <c r="G893" s="193"/>
      <c r="H893" s="194"/>
      <c r="I893" s="193"/>
      <c r="J893" s="193"/>
      <c r="K893" s="193"/>
      <c r="L893" s="193"/>
      <c r="M893" s="193"/>
      <c r="N893" s="193"/>
      <c r="O893" s="193"/>
      <c r="P893" s="193"/>
      <c r="Q893" s="193"/>
      <c r="R893" s="193"/>
      <c r="S893" s="193"/>
      <c r="T893" s="193"/>
      <c r="U893" s="193"/>
      <c r="V893" s="193"/>
      <c r="W893" s="193"/>
      <c r="X893" s="193"/>
      <c r="Y893" s="193"/>
      <c r="Z893" s="193"/>
    </row>
    <row r="894" ht="15.75" customHeight="1">
      <c r="A894" s="193"/>
      <c r="B894" s="193"/>
      <c r="C894" s="193"/>
      <c r="D894" s="193"/>
      <c r="E894" s="193"/>
      <c r="F894" s="193"/>
      <c r="G894" s="193"/>
      <c r="H894" s="194"/>
      <c r="I894" s="193"/>
      <c r="J894" s="193"/>
      <c r="K894" s="193"/>
      <c r="L894" s="193"/>
      <c r="M894" s="193"/>
      <c r="N894" s="193"/>
      <c r="O894" s="193"/>
      <c r="P894" s="193"/>
      <c r="Q894" s="193"/>
      <c r="R894" s="193"/>
      <c r="S894" s="193"/>
      <c r="T894" s="193"/>
      <c r="U894" s="193"/>
      <c r="V894" s="193"/>
      <c r="W894" s="193"/>
      <c r="X894" s="193"/>
      <c r="Y894" s="193"/>
      <c r="Z894" s="193"/>
    </row>
    <row r="895" ht="15.75" customHeight="1">
      <c r="A895" s="193"/>
      <c r="B895" s="193"/>
      <c r="C895" s="193"/>
      <c r="D895" s="193"/>
      <c r="E895" s="193"/>
      <c r="F895" s="193"/>
      <c r="G895" s="193"/>
      <c r="H895" s="194"/>
      <c r="I895" s="193"/>
      <c r="J895" s="193"/>
      <c r="K895" s="193"/>
      <c r="L895" s="193"/>
      <c r="M895" s="193"/>
      <c r="N895" s="193"/>
      <c r="O895" s="193"/>
      <c r="P895" s="193"/>
      <c r="Q895" s="193"/>
      <c r="R895" s="193"/>
      <c r="S895" s="193"/>
      <c r="T895" s="193"/>
      <c r="U895" s="193"/>
      <c r="V895" s="193"/>
      <c r="W895" s="193"/>
      <c r="X895" s="193"/>
      <c r="Y895" s="193"/>
      <c r="Z895" s="193"/>
    </row>
    <row r="896" ht="15.75" customHeight="1">
      <c r="A896" s="193"/>
      <c r="B896" s="193"/>
      <c r="C896" s="193"/>
      <c r="D896" s="193"/>
      <c r="E896" s="193"/>
      <c r="F896" s="193"/>
      <c r="G896" s="193"/>
      <c r="H896" s="194"/>
      <c r="I896" s="193"/>
      <c r="J896" s="193"/>
      <c r="K896" s="193"/>
      <c r="L896" s="193"/>
      <c r="M896" s="193"/>
      <c r="N896" s="193"/>
      <c r="O896" s="193"/>
      <c r="P896" s="193"/>
      <c r="Q896" s="193"/>
      <c r="R896" s="193"/>
      <c r="S896" s="193"/>
      <c r="T896" s="193"/>
      <c r="U896" s="193"/>
      <c r="V896" s="193"/>
      <c r="W896" s="193"/>
      <c r="X896" s="193"/>
      <c r="Y896" s="193"/>
      <c r="Z896" s="193"/>
    </row>
    <row r="897" ht="15.75" customHeight="1">
      <c r="A897" s="193"/>
      <c r="B897" s="193"/>
      <c r="C897" s="193"/>
      <c r="D897" s="193"/>
      <c r="E897" s="193"/>
      <c r="F897" s="193"/>
      <c r="G897" s="193"/>
      <c r="H897" s="194"/>
      <c r="I897" s="193"/>
      <c r="J897" s="193"/>
      <c r="K897" s="193"/>
      <c r="L897" s="193"/>
      <c r="M897" s="193"/>
      <c r="N897" s="193"/>
      <c r="O897" s="193"/>
      <c r="P897" s="193"/>
      <c r="Q897" s="193"/>
      <c r="R897" s="193"/>
      <c r="S897" s="193"/>
      <c r="T897" s="193"/>
      <c r="U897" s="193"/>
      <c r="V897" s="193"/>
      <c r="W897" s="193"/>
      <c r="X897" s="193"/>
      <c r="Y897" s="193"/>
      <c r="Z897" s="193"/>
    </row>
    <row r="898" ht="15.75" customHeight="1">
      <c r="A898" s="193"/>
      <c r="B898" s="193"/>
      <c r="C898" s="193"/>
      <c r="D898" s="193"/>
      <c r="E898" s="193"/>
      <c r="F898" s="193"/>
      <c r="G898" s="193"/>
      <c r="H898" s="194"/>
      <c r="I898" s="193"/>
      <c r="J898" s="193"/>
      <c r="K898" s="193"/>
      <c r="L898" s="193"/>
      <c r="M898" s="193"/>
      <c r="N898" s="193"/>
      <c r="O898" s="193"/>
      <c r="P898" s="193"/>
      <c r="Q898" s="193"/>
      <c r="R898" s="193"/>
      <c r="S898" s="193"/>
      <c r="T898" s="193"/>
      <c r="U898" s="193"/>
      <c r="V898" s="193"/>
      <c r="W898" s="193"/>
      <c r="X898" s="193"/>
      <c r="Y898" s="193"/>
      <c r="Z898" s="193"/>
    </row>
    <row r="899" ht="15.75" customHeight="1">
      <c r="A899" s="193"/>
      <c r="B899" s="193"/>
      <c r="C899" s="193"/>
      <c r="D899" s="193"/>
      <c r="E899" s="193"/>
      <c r="F899" s="193"/>
      <c r="G899" s="193"/>
      <c r="H899" s="194"/>
      <c r="I899" s="193"/>
      <c r="J899" s="193"/>
      <c r="K899" s="193"/>
      <c r="L899" s="193"/>
      <c r="M899" s="193"/>
      <c r="N899" s="193"/>
      <c r="O899" s="193"/>
      <c r="P899" s="193"/>
      <c r="Q899" s="193"/>
      <c r="R899" s="193"/>
      <c r="S899" s="193"/>
      <c r="T899" s="193"/>
      <c r="U899" s="193"/>
      <c r="V899" s="193"/>
      <c r="W899" s="193"/>
      <c r="X899" s="193"/>
      <c r="Y899" s="193"/>
      <c r="Z899" s="193"/>
    </row>
    <row r="900" ht="15.75" customHeight="1">
      <c r="A900" s="193"/>
      <c r="B900" s="193"/>
      <c r="C900" s="193"/>
      <c r="D900" s="193"/>
      <c r="E900" s="193"/>
      <c r="F900" s="193"/>
      <c r="G900" s="193"/>
      <c r="H900" s="194"/>
      <c r="I900" s="193"/>
      <c r="J900" s="193"/>
      <c r="K900" s="193"/>
      <c r="L900" s="193"/>
      <c r="M900" s="193"/>
      <c r="N900" s="193"/>
      <c r="O900" s="193"/>
      <c r="P900" s="193"/>
      <c r="Q900" s="193"/>
      <c r="R900" s="193"/>
      <c r="S900" s="193"/>
      <c r="T900" s="193"/>
      <c r="U900" s="193"/>
      <c r="V900" s="193"/>
      <c r="W900" s="193"/>
      <c r="X900" s="193"/>
      <c r="Y900" s="193"/>
      <c r="Z900" s="193"/>
    </row>
    <row r="901" ht="15.75" customHeight="1">
      <c r="A901" s="193"/>
      <c r="B901" s="193"/>
      <c r="C901" s="193"/>
      <c r="D901" s="193"/>
      <c r="E901" s="193"/>
      <c r="F901" s="193"/>
      <c r="G901" s="193"/>
      <c r="H901" s="194"/>
      <c r="I901" s="193"/>
      <c r="J901" s="193"/>
      <c r="K901" s="193"/>
      <c r="L901" s="193"/>
      <c r="M901" s="193"/>
      <c r="N901" s="193"/>
      <c r="O901" s="193"/>
      <c r="P901" s="193"/>
      <c r="Q901" s="193"/>
      <c r="R901" s="193"/>
      <c r="S901" s="193"/>
      <c r="T901" s="193"/>
      <c r="U901" s="193"/>
      <c r="V901" s="193"/>
      <c r="W901" s="193"/>
      <c r="X901" s="193"/>
      <c r="Y901" s="193"/>
      <c r="Z901" s="193"/>
    </row>
    <row r="902" ht="15.75" customHeight="1">
      <c r="A902" s="193"/>
      <c r="B902" s="193"/>
      <c r="C902" s="193"/>
      <c r="D902" s="193"/>
      <c r="E902" s="193"/>
      <c r="F902" s="193"/>
      <c r="G902" s="193"/>
      <c r="H902" s="194"/>
      <c r="I902" s="193"/>
      <c r="J902" s="193"/>
      <c r="K902" s="193"/>
      <c r="L902" s="193"/>
      <c r="M902" s="193"/>
      <c r="N902" s="193"/>
      <c r="O902" s="193"/>
      <c r="P902" s="193"/>
      <c r="Q902" s="193"/>
      <c r="R902" s="193"/>
      <c r="S902" s="193"/>
      <c r="T902" s="193"/>
      <c r="U902" s="193"/>
      <c r="V902" s="193"/>
      <c r="W902" s="193"/>
      <c r="X902" s="193"/>
      <c r="Y902" s="193"/>
      <c r="Z902" s="193"/>
    </row>
    <row r="903" ht="15.75" customHeight="1">
      <c r="A903" s="193"/>
      <c r="B903" s="193"/>
      <c r="C903" s="193"/>
      <c r="D903" s="193"/>
      <c r="E903" s="193"/>
      <c r="F903" s="193"/>
      <c r="G903" s="193"/>
      <c r="H903" s="194"/>
      <c r="I903" s="193"/>
      <c r="J903" s="193"/>
      <c r="K903" s="193"/>
      <c r="L903" s="193"/>
      <c r="M903" s="193"/>
      <c r="N903" s="193"/>
      <c r="O903" s="193"/>
      <c r="P903" s="193"/>
      <c r="Q903" s="193"/>
      <c r="R903" s="193"/>
      <c r="S903" s="193"/>
      <c r="T903" s="193"/>
      <c r="U903" s="193"/>
      <c r="V903" s="193"/>
      <c r="W903" s="193"/>
      <c r="X903" s="193"/>
      <c r="Y903" s="193"/>
      <c r="Z903" s="193"/>
    </row>
    <row r="904" ht="15.75" customHeight="1">
      <c r="A904" s="193"/>
      <c r="B904" s="193"/>
      <c r="C904" s="193"/>
      <c r="D904" s="193"/>
      <c r="E904" s="193"/>
      <c r="F904" s="193"/>
      <c r="G904" s="193"/>
      <c r="H904" s="194"/>
      <c r="I904" s="193"/>
      <c r="J904" s="193"/>
      <c r="K904" s="193"/>
      <c r="L904" s="193"/>
      <c r="M904" s="193"/>
      <c r="N904" s="193"/>
      <c r="O904" s="193"/>
      <c r="P904" s="193"/>
      <c r="Q904" s="193"/>
      <c r="R904" s="193"/>
      <c r="S904" s="193"/>
      <c r="T904" s="193"/>
      <c r="U904" s="193"/>
      <c r="V904" s="193"/>
      <c r="W904" s="193"/>
      <c r="X904" s="193"/>
      <c r="Y904" s="193"/>
      <c r="Z904" s="193"/>
    </row>
    <row r="905" ht="15.75" customHeight="1">
      <c r="A905" s="193"/>
      <c r="B905" s="193"/>
      <c r="C905" s="193"/>
      <c r="D905" s="193"/>
      <c r="E905" s="193"/>
      <c r="F905" s="193"/>
      <c r="G905" s="193"/>
      <c r="H905" s="194"/>
      <c r="I905" s="193"/>
      <c r="J905" s="193"/>
      <c r="K905" s="193"/>
      <c r="L905" s="193"/>
      <c r="M905" s="193"/>
      <c r="N905" s="193"/>
      <c r="O905" s="193"/>
      <c r="P905" s="193"/>
      <c r="Q905" s="193"/>
      <c r="R905" s="193"/>
      <c r="S905" s="193"/>
      <c r="T905" s="193"/>
      <c r="U905" s="193"/>
      <c r="V905" s="193"/>
      <c r="W905" s="193"/>
      <c r="X905" s="193"/>
      <c r="Y905" s="193"/>
      <c r="Z905" s="193"/>
    </row>
    <row r="906" ht="15.75" customHeight="1">
      <c r="A906" s="193"/>
      <c r="B906" s="193"/>
      <c r="C906" s="193"/>
      <c r="D906" s="193"/>
      <c r="E906" s="193"/>
      <c r="F906" s="193"/>
      <c r="G906" s="193"/>
      <c r="H906" s="194"/>
      <c r="I906" s="193"/>
      <c r="J906" s="193"/>
      <c r="K906" s="193"/>
      <c r="L906" s="193"/>
      <c r="M906" s="193"/>
      <c r="N906" s="193"/>
      <c r="O906" s="193"/>
      <c r="P906" s="193"/>
      <c r="Q906" s="193"/>
      <c r="R906" s="193"/>
      <c r="S906" s="193"/>
      <c r="T906" s="193"/>
      <c r="U906" s="193"/>
      <c r="V906" s="193"/>
      <c r="W906" s="193"/>
      <c r="X906" s="193"/>
      <c r="Y906" s="193"/>
      <c r="Z906" s="193"/>
    </row>
    <row r="907" ht="15.75" customHeight="1">
      <c r="A907" s="193"/>
      <c r="B907" s="193"/>
      <c r="C907" s="193"/>
      <c r="D907" s="193"/>
      <c r="E907" s="193"/>
      <c r="F907" s="193"/>
      <c r="G907" s="193"/>
      <c r="H907" s="194"/>
      <c r="I907" s="193"/>
      <c r="J907" s="193"/>
      <c r="K907" s="193"/>
      <c r="L907" s="193"/>
      <c r="M907" s="193"/>
      <c r="N907" s="193"/>
      <c r="O907" s="193"/>
      <c r="P907" s="193"/>
      <c r="Q907" s="193"/>
      <c r="R907" s="193"/>
      <c r="S907" s="193"/>
      <c r="T907" s="193"/>
      <c r="U907" s="193"/>
      <c r="V907" s="193"/>
      <c r="W907" s="193"/>
      <c r="X907" s="193"/>
      <c r="Y907" s="193"/>
      <c r="Z907" s="193"/>
    </row>
    <row r="908" ht="15.75" customHeight="1">
      <c r="A908" s="193"/>
      <c r="B908" s="193"/>
      <c r="C908" s="193"/>
      <c r="D908" s="193"/>
      <c r="E908" s="193"/>
      <c r="F908" s="193"/>
      <c r="G908" s="193"/>
      <c r="H908" s="194"/>
      <c r="I908" s="193"/>
      <c r="J908" s="193"/>
      <c r="K908" s="193"/>
      <c r="L908" s="193"/>
      <c r="M908" s="193"/>
      <c r="N908" s="193"/>
      <c r="O908" s="193"/>
      <c r="P908" s="193"/>
      <c r="Q908" s="193"/>
      <c r="R908" s="193"/>
      <c r="S908" s="193"/>
      <c r="T908" s="193"/>
      <c r="U908" s="193"/>
      <c r="V908" s="193"/>
      <c r="W908" s="193"/>
      <c r="X908" s="193"/>
      <c r="Y908" s="193"/>
      <c r="Z908" s="193"/>
    </row>
    <row r="909" ht="15.75" customHeight="1">
      <c r="A909" s="193"/>
      <c r="B909" s="193"/>
      <c r="C909" s="193"/>
      <c r="D909" s="193"/>
      <c r="E909" s="193"/>
      <c r="F909" s="193"/>
      <c r="G909" s="193"/>
      <c r="H909" s="194"/>
      <c r="I909" s="193"/>
      <c r="J909" s="193"/>
      <c r="K909" s="193"/>
      <c r="L909" s="193"/>
      <c r="M909" s="193"/>
      <c r="N909" s="193"/>
      <c r="O909" s="193"/>
      <c r="P909" s="193"/>
      <c r="Q909" s="193"/>
      <c r="R909" s="193"/>
      <c r="S909" s="193"/>
      <c r="T909" s="193"/>
      <c r="U909" s="193"/>
      <c r="V909" s="193"/>
      <c r="W909" s="193"/>
      <c r="X909" s="193"/>
      <c r="Y909" s="193"/>
      <c r="Z909" s="193"/>
    </row>
    <row r="910" ht="15.75" customHeight="1">
      <c r="A910" s="193"/>
      <c r="B910" s="193"/>
      <c r="C910" s="193"/>
      <c r="D910" s="193"/>
      <c r="E910" s="193"/>
      <c r="F910" s="193"/>
      <c r="G910" s="193"/>
      <c r="H910" s="194"/>
      <c r="I910" s="193"/>
      <c r="J910" s="193"/>
      <c r="K910" s="193"/>
      <c r="L910" s="193"/>
      <c r="M910" s="193"/>
      <c r="N910" s="193"/>
      <c r="O910" s="193"/>
      <c r="P910" s="193"/>
      <c r="Q910" s="193"/>
      <c r="R910" s="193"/>
      <c r="S910" s="193"/>
      <c r="T910" s="193"/>
      <c r="U910" s="193"/>
      <c r="V910" s="193"/>
      <c r="W910" s="193"/>
      <c r="X910" s="193"/>
      <c r="Y910" s="193"/>
      <c r="Z910" s="193"/>
    </row>
    <row r="911" ht="15.75" customHeight="1">
      <c r="A911" s="193"/>
      <c r="B911" s="193"/>
      <c r="C911" s="193"/>
      <c r="D911" s="193"/>
      <c r="E911" s="193"/>
      <c r="F911" s="193"/>
      <c r="G911" s="193"/>
      <c r="H911" s="194"/>
      <c r="I911" s="193"/>
      <c r="J911" s="193"/>
      <c r="K911" s="193"/>
      <c r="L911" s="193"/>
      <c r="M911" s="193"/>
      <c r="N911" s="193"/>
      <c r="O911" s="193"/>
      <c r="P911" s="193"/>
      <c r="Q911" s="193"/>
      <c r="R911" s="193"/>
      <c r="S911" s="193"/>
      <c r="T911" s="193"/>
      <c r="U911" s="193"/>
      <c r="V911" s="193"/>
      <c r="W911" s="193"/>
      <c r="X911" s="193"/>
      <c r="Y911" s="193"/>
      <c r="Z911" s="193"/>
    </row>
    <row r="912" ht="15.75" customHeight="1">
      <c r="A912" s="193"/>
      <c r="B912" s="193"/>
      <c r="C912" s="193"/>
      <c r="D912" s="193"/>
      <c r="E912" s="193"/>
      <c r="F912" s="193"/>
      <c r="G912" s="193"/>
      <c r="H912" s="194"/>
      <c r="I912" s="193"/>
      <c r="J912" s="193"/>
      <c r="K912" s="193"/>
      <c r="L912" s="193"/>
      <c r="M912" s="193"/>
      <c r="N912" s="193"/>
      <c r="O912" s="193"/>
      <c r="P912" s="193"/>
      <c r="Q912" s="193"/>
      <c r="R912" s="193"/>
      <c r="S912" s="193"/>
      <c r="T912" s="193"/>
      <c r="U912" s="193"/>
      <c r="V912" s="193"/>
      <c r="W912" s="193"/>
      <c r="X912" s="193"/>
      <c r="Y912" s="193"/>
      <c r="Z912" s="193"/>
    </row>
    <row r="913" ht="15.75" customHeight="1">
      <c r="A913" s="193"/>
      <c r="B913" s="193"/>
      <c r="C913" s="193"/>
      <c r="D913" s="193"/>
      <c r="E913" s="193"/>
      <c r="F913" s="193"/>
      <c r="G913" s="193"/>
      <c r="H913" s="194"/>
      <c r="I913" s="193"/>
      <c r="J913" s="193"/>
      <c r="K913" s="193"/>
      <c r="L913" s="193"/>
      <c r="M913" s="193"/>
      <c r="N913" s="193"/>
      <c r="O913" s="193"/>
      <c r="P913" s="193"/>
      <c r="Q913" s="193"/>
      <c r="R913" s="193"/>
      <c r="S913" s="193"/>
      <c r="T913" s="193"/>
      <c r="U913" s="193"/>
      <c r="V913" s="193"/>
      <c r="W913" s="193"/>
      <c r="X913" s="193"/>
      <c r="Y913" s="193"/>
      <c r="Z913" s="193"/>
    </row>
    <row r="914" ht="15.75" customHeight="1">
      <c r="A914" s="193"/>
      <c r="B914" s="193"/>
      <c r="C914" s="193"/>
      <c r="D914" s="193"/>
      <c r="E914" s="193"/>
      <c r="F914" s="193"/>
      <c r="G914" s="193"/>
      <c r="H914" s="194"/>
      <c r="I914" s="193"/>
      <c r="J914" s="193"/>
      <c r="K914" s="193"/>
      <c r="L914" s="193"/>
      <c r="M914" s="193"/>
      <c r="N914" s="193"/>
      <c r="O914" s="193"/>
      <c r="P914" s="193"/>
      <c r="Q914" s="193"/>
      <c r="R914" s="193"/>
      <c r="S914" s="193"/>
      <c r="T914" s="193"/>
      <c r="U914" s="193"/>
      <c r="V914" s="193"/>
      <c r="W914" s="193"/>
      <c r="X914" s="193"/>
      <c r="Y914" s="193"/>
      <c r="Z914" s="193"/>
    </row>
    <row r="915" ht="15.75" customHeight="1">
      <c r="A915" s="193"/>
      <c r="B915" s="193"/>
      <c r="C915" s="193"/>
      <c r="D915" s="193"/>
      <c r="E915" s="193"/>
      <c r="F915" s="193"/>
      <c r="G915" s="193"/>
      <c r="H915" s="194"/>
      <c r="I915" s="193"/>
      <c r="J915" s="193"/>
      <c r="K915" s="193"/>
      <c r="L915" s="193"/>
      <c r="M915" s="193"/>
      <c r="N915" s="193"/>
      <c r="O915" s="193"/>
      <c r="P915" s="193"/>
      <c r="Q915" s="193"/>
      <c r="R915" s="193"/>
      <c r="S915" s="193"/>
      <c r="T915" s="193"/>
      <c r="U915" s="193"/>
      <c r="V915" s="193"/>
      <c r="W915" s="193"/>
      <c r="X915" s="193"/>
      <c r="Y915" s="193"/>
      <c r="Z915" s="193"/>
    </row>
    <row r="916" ht="15.75" customHeight="1">
      <c r="A916" s="193"/>
      <c r="B916" s="193"/>
      <c r="C916" s="193"/>
      <c r="D916" s="193"/>
      <c r="E916" s="193"/>
      <c r="F916" s="193"/>
      <c r="G916" s="193"/>
      <c r="H916" s="194"/>
      <c r="I916" s="193"/>
      <c r="J916" s="193"/>
      <c r="K916" s="193"/>
      <c r="L916" s="193"/>
      <c r="M916" s="193"/>
      <c r="N916" s="193"/>
      <c r="O916" s="193"/>
      <c r="P916" s="193"/>
      <c r="Q916" s="193"/>
      <c r="R916" s="193"/>
      <c r="S916" s="193"/>
      <c r="T916" s="193"/>
      <c r="U916" s="193"/>
      <c r="V916" s="193"/>
      <c r="W916" s="193"/>
      <c r="X916" s="193"/>
      <c r="Y916" s="193"/>
      <c r="Z916" s="193"/>
    </row>
    <row r="917" ht="15.75" customHeight="1">
      <c r="A917" s="193"/>
      <c r="B917" s="193"/>
      <c r="C917" s="193"/>
      <c r="D917" s="193"/>
      <c r="E917" s="193"/>
      <c r="F917" s="193"/>
      <c r="G917" s="193"/>
      <c r="H917" s="194"/>
      <c r="I917" s="193"/>
      <c r="J917" s="193"/>
      <c r="K917" s="193"/>
      <c r="L917" s="193"/>
      <c r="M917" s="193"/>
      <c r="N917" s="193"/>
      <c r="O917" s="193"/>
      <c r="P917" s="193"/>
      <c r="Q917" s="193"/>
      <c r="R917" s="193"/>
      <c r="S917" s="193"/>
      <c r="T917" s="193"/>
      <c r="U917" s="193"/>
      <c r="V917" s="193"/>
      <c r="W917" s="193"/>
      <c r="X917" s="193"/>
      <c r="Y917" s="193"/>
      <c r="Z917" s="193"/>
    </row>
    <row r="918" ht="15.75" customHeight="1">
      <c r="A918" s="193"/>
      <c r="B918" s="193"/>
      <c r="C918" s="193"/>
      <c r="D918" s="193"/>
      <c r="E918" s="193"/>
      <c r="F918" s="193"/>
      <c r="G918" s="193"/>
      <c r="H918" s="194"/>
      <c r="I918" s="193"/>
      <c r="J918" s="193"/>
      <c r="K918" s="193"/>
      <c r="L918" s="193"/>
      <c r="M918" s="193"/>
      <c r="N918" s="193"/>
      <c r="O918" s="193"/>
      <c r="P918" s="193"/>
      <c r="Q918" s="193"/>
      <c r="R918" s="193"/>
      <c r="S918" s="193"/>
      <c r="T918" s="193"/>
      <c r="U918" s="193"/>
      <c r="V918" s="193"/>
      <c r="W918" s="193"/>
      <c r="X918" s="193"/>
      <c r="Y918" s="193"/>
      <c r="Z918" s="193"/>
    </row>
    <row r="919" ht="15.75" customHeight="1">
      <c r="A919" s="193"/>
      <c r="B919" s="193"/>
      <c r="C919" s="193"/>
      <c r="D919" s="193"/>
      <c r="E919" s="193"/>
      <c r="F919" s="193"/>
      <c r="G919" s="193"/>
      <c r="H919" s="194"/>
      <c r="I919" s="193"/>
      <c r="J919" s="193"/>
      <c r="K919" s="193"/>
      <c r="L919" s="193"/>
      <c r="M919" s="193"/>
      <c r="N919" s="193"/>
      <c r="O919" s="193"/>
      <c r="P919" s="193"/>
      <c r="Q919" s="193"/>
      <c r="R919" s="193"/>
      <c r="S919" s="193"/>
      <c r="T919" s="193"/>
      <c r="U919" s="193"/>
      <c r="V919" s="193"/>
      <c r="W919" s="193"/>
      <c r="X919" s="193"/>
      <c r="Y919" s="193"/>
      <c r="Z919" s="193"/>
    </row>
    <row r="920" ht="15.75" customHeight="1">
      <c r="A920" s="193"/>
      <c r="B920" s="193"/>
      <c r="C920" s="193"/>
      <c r="D920" s="193"/>
      <c r="E920" s="193"/>
      <c r="F920" s="193"/>
      <c r="G920" s="193"/>
      <c r="H920" s="194"/>
      <c r="I920" s="193"/>
      <c r="J920" s="193"/>
      <c r="K920" s="193"/>
      <c r="L920" s="193"/>
      <c r="M920" s="193"/>
      <c r="N920" s="193"/>
      <c r="O920" s="193"/>
      <c r="P920" s="193"/>
      <c r="Q920" s="193"/>
      <c r="R920" s="193"/>
      <c r="S920" s="193"/>
      <c r="T920" s="193"/>
      <c r="U920" s="193"/>
      <c r="V920" s="193"/>
      <c r="W920" s="193"/>
      <c r="X920" s="193"/>
      <c r="Y920" s="193"/>
      <c r="Z920" s="193"/>
    </row>
    <row r="921" ht="15.75" customHeight="1">
      <c r="A921" s="193"/>
      <c r="B921" s="193"/>
      <c r="C921" s="193"/>
      <c r="D921" s="193"/>
      <c r="E921" s="193"/>
      <c r="F921" s="193"/>
      <c r="G921" s="193"/>
      <c r="H921" s="194"/>
      <c r="I921" s="193"/>
      <c r="J921" s="193"/>
      <c r="K921" s="193"/>
      <c r="L921" s="193"/>
      <c r="M921" s="193"/>
      <c r="N921" s="193"/>
      <c r="O921" s="193"/>
      <c r="P921" s="193"/>
      <c r="Q921" s="193"/>
      <c r="R921" s="193"/>
      <c r="S921" s="193"/>
      <c r="T921" s="193"/>
      <c r="U921" s="193"/>
      <c r="V921" s="193"/>
      <c r="W921" s="193"/>
      <c r="X921" s="193"/>
      <c r="Y921" s="193"/>
      <c r="Z921" s="193"/>
    </row>
    <row r="922" ht="15.75" customHeight="1">
      <c r="A922" s="193"/>
      <c r="B922" s="193"/>
      <c r="C922" s="193"/>
      <c r="D922" s="193"/>
      <c r="E922" s="193"/>
      <c r="F922" s="193"/>
      <c r="G922" s="193"/>
      <c r="H922" s="194"/>
      <c r="I922" s="193"/>
      <c r="J922" s="193"/>
      <c r="K922" s="193"/>
      <c r="L922" s="193"/>
      <c r="M922" s="193"/>
      <c r="N922" s="193"/>
      <c r="O922" s="193"/>
      <c r="P922" s="193"/>
      <c r="Q922" s="193"/>
      <c r="R922" s="193"/>
      <c r="S922" s="193"/>
      <c r="T922" s="193"/>
      <c r="U922" s="193"/>
      <c r="V922" s="193"/>
      <c r="W922" s="193"/>
      <c r="X922" s="193"/>
      <c r="Y922" s="193"/>
      <c r="Z922" s="193"/>
    </row>
    <row r="923" ht="15.75" customHeight="1">
      <c r="A923" s="193"/>
      <c r="B923" s="193"/>
      <c r="C923" s="193"/>
      <c r="D923" s="193"/>
      <c r="E923" s="193"/>
      <c r="F923" s="193"/>
      <c r="G923" s="193"/>
      <c r="H923" s="194"/>
      <c r="I923" s="193"/>
      <c r="J923" s="193"/>
      <c r="K923" s="193"/>
      <c r="L923" s="193"/>
      <c r="M923" s="193"/>
      <c r="N923" s="193"/>
      <c r="O923" s="193"/>
      <c r="P923" s="193"/>
      <c r="Q923" s="193"/>
      <c r="R923" s="193"/>
      <c r="S923" s="193"/>
      <c r="T923" s="193"/>
      <c r="U923" s="193"/>
      <c r="V923" s="193"/>
      <c r="W923" s="193"/>
      <c r="X923" s="193"/>
      <c r="Y923" s="193"/>
      <c r="Z923" s="193"/>
    </row>
    <row r="924" ht="15.75" customHeight="1">
      <c r="A924" s="193"/>
      <c r="B924" s="193"/>
      <c r="C924" s="193"/>
      <c r="D924" s="193"/>
      <c r="E924" s="193"/>
      <c r="F924" s="193"/>
      <c r="G924" s="193"/>
      <c r="H924" s="194"/>
      <c r="I924" s="193"/>
      <c r="J924" s="193"/>
      <c r="K924" s="193"/>
      <c r="L924" s="193"/>
      <c r="M924" s="193"/>
      <c r="N924" s="193"/>
      <c r="O924" s="193"/>
      <c r="P924" s="193"/>
      <c r="Q924" s="193"/>
      <c r="R924" s="193"/>
      <c r="S924" s="193"/>
      <c r="T924" s="193"/>
      <c r="U924" s="193"/>
      <c r="V924" s="193"/>
      <c r="W924" s="193"/>
      <c r="X924" s="193"/>
      <c r="Y924" s="193"/>
      <c r="Z924" s="193"/>
    </row>
    <row r="925" ht="15.75" customHeight="1">
      <c r="A925" s="193"/>
      <c r="B925" s="193"/>
      <c r="C925" s="193"/>
      <c r="D925" s="193"/>
      <c r="E925" s="193"/>
      <c r="F925" s="193"/>
      <c r="G925" s="193"/>
      <c r="H925" s="194"/>
      <c r="I925" s="193"/>
      <c r="J925" s="193"/>
      <c r="K925" s="193"/>
      <c r="L925" s="193"/>
      <c r="M925" s="193"/>
      <c r="N925" s="193"/>
      <c r="O925" s="193"/>
      <c r="P925" s="193"/>
      <c r="Q925" s="193"/>
      <c r="R925" s="193"/>
      <c r="S925" s="193"/>
      <c r="T925" s="193"/>
      <c r="U925" s="193"/>
      <c r="V925" s="193"/>
      <c r="W925" s="193"/>
      <c r="X925" s="193"/>
      <c r="Y925" s="193"/>
      <c r="Z925" s="193"/>
    </row>
    <row r="926" ht="15.75" customHeight="1">
      <c r="A926" s="193"/>
      <c r="B926" s="193"/>
      <c r="C926" s="193"/>
      <c r="D926" s="193"/>
      <c r="E926" s="193"/>
      <c r="F926" s="193"/>
      <c r="G926" s="193"/>
      <c r="H926" s="194"/>
      <c r="I926" s="193"/>
      <c r="J926" s="193"/>
      <c r="K926" s="193"/>
      <c r="L926" s="193"/>
      <c r="M926" s="193"/>
      <c r="N926" s="193"/>
      <c r="O926" s="193"/>
      <c r="P926" s="193"/>
      <c r="Q926" s="193"/>
      <c r="R926" s="193"/>
      <c r="S926" s="193"/>
      <c r="T926" s="193"/>
      <c r="U926" s="193"/>
      <c r="V926" s="193"/>
      <c r="W926" s="193"/>
      <c r="X926" s="193"/>
      <c r="Y926" s="193"/>
      <c r="Z926" s="193"/>
    </row>
    <row r="927" ht="15.75" customHeight="1">
      <c r="A927" s="193"/>
      <c r="B927" s="193"/>
      <c r="C927" s="193"/>
      <c r="D927" s="193"/>
      <c r="E927" s="193"/>
      <c r="F927" s="193"/>
      <c r="G927" s="193"/>
      <c r="H927" s="194"/>
      <c r="I927" s="193"/>
      <c r="J927" s="193"/>
      <c r="K927" s="193"/>
      <c r="L927" s="193"/>
      <c r="M927" s="193"/>
      <c r="N927" s="193"/>
      <c r="O927" s="193"/>
      <c r="P927" s="193"/>
      <c r="Q927" s="193"/>
      <c r="R927" s="193"/>
      <c r="S927" s="193"/>
      <c r="T927" s="193"/>
      <c r="U927" s="193"/>
      <c r="V927" s="193"/>
      <c r="W927" s="193"/>
      <c r="X927" s="193"/>
      <c r="Y927" s="193"/>
      <c r="Z927" s="193"/>
    </row>
    <row r="928" ht="15.75" customHeight="1">
      <c r="A928" s="193"/>
      <c r="B928" s="193"/>
      <c r="C928" s="193"/>
      <c r="D928" s="193"/>
      <c r="E928" s="193"/>
      <c r="F928" s="193"/>
      <c r="G928" s="193"/>
      <c r="H928" s="194"/>
      <c r="I928" s="193"/>
      <c r="J928" s="193"/>
      <c r="K928" s="193"/>
      <c r="L928" s="193"/>
      <c r="M928" s="193"/>
      <c r="N928" s="193"/>
      <c r="O928" s="193"/>
      <c r="P928" s="193"/>
      <c r="Q928" s="193"/>
      <c r="R928" s="193"/>
      <c r="S928" s="193"/>
      <c r="T928" s="193"/>
      <c r="U928" s="193"/>
      <c r="V928" s="193"/>
      <c r="W928" s="193"/>
      <c r="X928" s="193"/>
      <c r="Y928" s="193"/>
      <c r="Z928" s="193"/>
    </row>
    <row r="929" ht="15.75" customHeight="1">
      <c r="A929" s="193"/>
      <c r="B929" s="193"/>
      <c r="C929" s="193"/>
      <c r="D929" s="193"/>
      <c r="E929" s="193"/>
      <c r="F929" s="193"/>
      <c r="G929" s="193"/>
      <c r="H929" s="194"/>
      <c r="I929" s="193"/>
      <c r="J929" s="193"/>
      <c r="K929" s="193"/>
      <c r="L929" s="193"/>
      <c r="M929" s="193"/>
      <c r="N929" s="193"/>
      <c r="O929" s="193"/>
      <c r="P929" s="193"/>
      <c r="Q929" s="193"/>
      <c r="R929" s="193"/>
      <c r="S929" s="193"/>
      <c r="T929" s="193"/>
      <c r="U929" s="193"/>
      <c r="V929" s="193"/>
      <c r="W929" s="193"/>
      <c r="X929" s="193"/>
      <c r="Y929" s="193"/>
      <c r="Z929" s="193"/>
    </row>
    <row r="930" ht="15.75" customHeight="1">
      <c r="A930" s="193"/>
      <c r="B930" s="193"/>
      <c r="C930" s="193"/>
      <c r="D930" s="193"/>
      <c r="E930" s="193"/>
      <c r="F930" s="193"/>
      <c r="G930" s="193"/>
      <c r="H930" s="194"/>
      <c r="I930" s="193"/>
      <c r="J930" s="193"/>
      <c r="K930" s="193"/>
      <c r="L930" s="193"/>
      <c r="M930" s="193"/>
      <c r="N930" s="193"/>
      <c r="O930" s="193"/>
      <c r="P930" s="193"/>
      <c r="Q930" s="193"/>
      <c r="R930" s="193"/>
      <c r="S930" s="193"/>
      <c r="T930" s="193"/>
      <c r="U930" s="193"/>
      <c r="V930" s="193"/>
      <c r="W930" s="193"/>
      <c r="X930" s="193"/>
      <c r="Y930" s="193"/>
      <c r="Z930" s="193"/>
    </row>
    <row r="931" ht="15.75" customHeight="1">
      <c r="A931" s="193"/>
      <c r="B931" s="193"/>
      <c r="C931" s="193"/>
      <c r="D931" s="193"/>
      <c r="E931" s="193"/>
      <c r="F931" s="193"/>
      <c r="G931" s="193"/>
      <c r="H931" s="194"/>
      <c r="I931" s="193"/>
      <c r="J931" s="193"/>
      <c r="K931" s="193"/>
      <c r="L931" s="193"/>
      <c r="M931" s="193"/>
      <c r="N931" s="193"/>
      <c r="O931" s="193"/>
      <c r="P931" s="193"/>
      <c r="Q931" s="193"/>
      <c r="R931" s="193"/>
      <c r="S931" s="193"/>
      <c r="T931" s="193"/>
      <c r="U931" s="193"/>
      <c r="V931" s="193"/>
      <c r="W931" s="193"/>
      <c r="X931" s="193"/>
      <c r="Y931" s="193"/>
      <c r="Z931" s="193"/>
    </row>
    <row r="932" ht="15.75" customHeight="1">
      <c r="A932" s="193"/>
      <c r="B932" s="193"/>
      <c r="C932" s="193"/>
      <c r="D932" s="193"/>
      <c r="E932" s="193"/>
      <c r="F932" s="193"/>
      <c r="G932" s="193"/>
      <c r="H932" s="194"/>
      <c r="I932" s="193"/>
      <c r="J932" s="193"/>
      <c r="K932" s="193"/>
      <c r="L932" s="193"/>
      <c r="M932" s="193"/>
      <c r="N932" s="193"/>
      <c r="O932" s="193"/>
      <c r="P932" s="193"/>
      <c r="Q932" s="193"/>
      <c r="R932" s="193"/>
      <c r="S932" s="193"/>
      <c r="T932" s="193"/>
      <c r="U932" s="193"/>
      <c r="V932" s="193"/>
      <c r="W932" s="193"/>
      <c r="X932" s="193"/>
      <c r="Y932" s="193"/>
      <c r="Z932" s="193"/>
    </row>
    <row r="933" ht="15.75" customHeight="1">
      <c r="A933" s="193"/>
      <c r="B933" s="193"/>
      <c r="C933" s="193"/>
      <c r="D933" s="193"/>
      <c r="E933" s="193"/>
      <c r="F933" s="193"/>
      <c r="G933" s="193"/>
      <c r="H933" s="194"/>
      <c r="I933" s="193"/>
      <c r="J933" s="193"/>
      <c r="K933" s="193"/>
      <c r="L933" s="193"/>
      <c r="M933" s="193"/>
      <c r="N933" s="193"/>
      <c r="O933" s="193"/>
      <c r="P933" s="193"/>
      <c r="Q933" s="193"/>
      <c r="R933" s="193"/>
      <c r="S933" s="193"/>
      <c r="T933" s="193"/>
      <c r="U933" s="193"/>
      <c r="V933" s="193"/>
      <c r="W933" s="193"/>
      <c r="X933" s="193"/>
      <c r="Y933" s="193"/>
      <c r="Z933" s="193"/>
    </row>
    <row r="934" ht="15.75" customHeight="1">
      <c r="A934" s="193"/>
      <c r="B934" s="193"/>
      <c r="C934" s="193"/>
      <c r="D934" s="193"/>
      <c r="E934" s="193"/>
      <c r="F934" s="193"/>
      <c r="G934" s="193"/>
      <c r="H934" s="194"/>
      <c r="I934" s="193"/>
      <c r="J934" s="193"/>
      <c r="K934" s="193"/>
      <c r="L934" s="193"/>
      <c r="M934" s="193"/>
      <c r="N934" s="193"/>
      <c r="O934" s="193"/>
      <c r="P934" s="193"/>
      <c r="Q934" s="193"/>
      <c r="R934" s="193"/>
      <c r="S934" s="193"/>
      <c r="T934" s="193"/>
      <c r="U934" s="193"/>
      <c r="V934" s="193"/>
      <c r="W934" s="193"/>
      <c r="X934" s="193"/>
      <c r="Y934" s="193"/>
      <c r="Z934" s="193"/>
    </row>
    <row r="935" ht="15.75" customHeight="1">
      <c r="A935" s="193"/>
      <c r="B935" s="193"/>
      <c r="C935" s="193"/>
      <c r="D935" s="193"/>
      <c r="E935" s="193"/>
      <c r="F935" s="193"/>
      <c r="G935" s="193"/>
      <c r="H935" s="194"/>
      <c r="I935" s="193"/>
      <c r="J935" s="193"/>
      <c r="K935" s="193"/>
      <c r="L935" s="193"/>
      <c r="M935" s="193"/>
      <c r="N935" s="193"/>
      <c r="O935" s="193"/>
      <c r="P935" s="193"/>
      <c r="Q935" s="193"/>
      <c r="R935" s="193"/>
      <c r="S935" s="193"/>
      <c r="T935" s="193"/>
      <c r="U935" s="193"/>
      <c r="V935" s="193"/>
      <c r="W935" s="193"/>
      <c r="X935" s="193"/>
      <c r="Y935" s="193"/>
      <c r="Z935" s="193"/>
    </row>
    <row r="936" ht="15.75" customHeight="1">
      <c r="A936" s="193"/>
      <c r="B936" s="193"/>
      <c r="C936" s="193"/>
      <c r="D936" s="193"/>
      <c r="E936" s="193"/>
      <c r="F936" s="193"/>
      <c r="G936" s="193"/>
      <c r="H936" s="194"/>
      <c r="I936" s="193"/>
      <c r="J936" s="193"/>
      <c r="K936" s="193"/>
      <c r="L936" s="193"/>
      <c r="M936" s="193"/>
      <c r="N936" s="193"/>
      <c r="O936" s="193"/>
      <c r="P936" s="193"/>
      <c r="Q936" s="193"/>
      <c r="R936" s="193"/>
      <c r="S936" s="193"/>
      <c r="T936" s="193"/>
      <c r="U936" s="193"/>
      <c r="V936" s="193"/>
      <c r="W936" s="193"/>
      <c r="X936" s="193"/>
      <c r="Y936" s="193"/>
      <c r="Z936" s="193"/>
    </row>
    <row r="937" ht="15.75" customHeight="1">
      <c r="A937" s="193"/>
      <c r="B937" s="193"/>
      <c r="C937" s="193"/>
      <c r="D937" s="193"/>
      <c r="E937" s="193"/>
      <c r="F937" s="193"/>
      <c r="G937" s="193"/>
      <c r="H937" s="194"/>
      <c r="I937" s="193"/>
      <c r="J937" s="193"/>
      <c r="K937" s="193"/>
      <c r="L937" s="193"/>
      <c r="M937" s="193"/>
      <c r="N937" s="193"/>
      <c r="O937" s="193"/>
      <c r="P937" s="193"/>
      <c r="Q937" s="193"/>
      <c r="R937" s="193"/>
      <c r="S937" s="193"/>
      <c r="T937" s="193"/>
      <c r="U937" s="193"/>
      <c r="V937" s="193"/>
      <c r="W937" s="193"/>
      <c r="X937" s="193"/>
      <c r="Y937" s="193"/>
      <c r="Z937" s="193"/>
    </row>
    <row r="938" ht="15.75" customHeight="1">
      <c r="A938" s="193"/>
      <c r="B938" s="193"/>
      <c r="C938" s="193"/>
      <c r="D938" s="193"/>
      <c r="E938" s="193"/>
      <c r="F938" s="193"/>
      <c r="G938" s="193"/>
      <c r="H938" s="194"/>
      <c r="I938" s="193"/>
      <c r="J938" s="193"/>
      <c r="K938" s="193"/>
      <c r="L938" s="193"/>
      <c r="M938" s="193"/>
      <c r="N938" s="193"/>
      <c r="O938" s="193"/>
      <c r="P938" s="193"/>
      <c r="Q938" s="193"/>
      <c r="R938" s="193"/>
      <c r="S938" s="193"/>
      <c r="T938" s="193"/>
      <c r="U938" s="193"/>
      <c r="V938" s="193"/>
      <c r="W938" s="193"/>
      <c r="X938" s="193"/>
      <c r="Y938" s="193"/>
      <c r="Z938" s="193"/>
    </row>
    <row r="939" ht="15.75" customHeight="1">
      <c r="A939" s="193"/>
      <c r="B939" s="193"/>
      <c r="C939" s="193"/>
      <c r="D939" s="193"/>
      <c r="E939" s="193"/>
      <c r="F939" s="193"/>
      <c r="G939" s="193"/>
      <c r="H939" s="194"/>
      <c r="I939" s="193"/>
      <c r="J939" s="193"/>
      <c r="K939" s="193"/>
      <c r="L939" s="193"/>
      <c r="M939" s="193"/>
      <c r="N939" s="193"/>
      <c r="O939" s="193"/>
      <c r="P939" s="193"/>
      <c r="Q939" s="193"/>
      <c r="R939" s="193"/>
      <c r="S939" s="193"/>
      <c r="T939" s="193"/>
      <c r="U939" s="193"/>
      <c r="V939" s="193"/>
      <c r="W939" s="193"/>
      <c r="X939" s="193"/>
      <c r="Y939" s="193"/>
      <c r="Z939" s="193"/>
    </row>
    <row r="940" ht="15.75" customHeight="1">
      <c r="A940" s="193"/>
      <c r="B940" s="193"/>
      <c r="C940" s="193"/>
      <c r="D940" s="193"/>
      <c r="E940" s="193"/>
      <c r="F940" s="193"/>
      <c r="G940" s="193"/>
      <c r="H940" s="194"/>
      <c r="I940" s="193"/>
      <c r="J940" s="193"/>
      <c r="K940" s="193"/>
      <c r="L940" s="193"/>
      <c r="M940" s="193"/>
      <c r="N940" s="193"/>
      <c r="O940" s="193"/>
      <c r="P940" s="193"/>
      <c r="Q940" s="193"/>
      <c r="R940" s="193"/>
      <c r="S940" s="193"/>
      <c r="T940" s="193"/>
      <c r="U940" s="193"/>
      <c r="V940" s="193"/>
      <c r="W940" s="193"/>
      <c r="X940" s="193"/>
      <c r="Y940" s="193"/>
      <c r="Z940" s="193"/>
    </row>
    <row r="941" ht="15.75" customHeight="1">
      <c r="A941" s="193"/>
      <c r="B941" s="193"/>
      <c r="C941" s="193"/>
      <c r="D941" s="193"/>
      <c r="E941" s="193"/>
      <c r="F941" s="193"/>
      <c r="G941" s="193"/>
      <c r="H941" s="194"/>
      <c r="I941" s="193"/>
      <c r="J941" s="193"/>
      <c r="K941" s="193"/>
      <c r="L941" s="193"/>
      <c r="M941" s="193"/>
      <c r="N941" s="193"/>
      <c r="O941" s="193"/>
      <c r="P941" s="193"/>
      <c r="Q941" s="193"/>
      <c r="R941" s="193"/>
      <c r="S941" s="193"/>
      <c r="T941" s="193"/>
      <c r="U941" s="193"/>
      <c r="V941" s="193"/>
      <c r="W941" s="193"/>
      <c r="X941" s="193"/>
      <c r="Y941" s="193"/>
      <c r="Z941" s="193"/>
    </row>
    <row r="942" ht="15.75" customHeight="1">
      <c r="A942" s="193"/>
      <c r="B942" s="193"/>
      <c r="C942" s="193"/>
      <c r="D942" s="193"/>
      <c r="E942" s="193"/>
      <c r="F942" s="193"/>
      <c r="G942" s="193"/>
      <c r="H942" s="194"/>
      <c r="I942" s="193"/>
      <c r="J942" s="193"/>
      <c r="K942" s="193"/>
      <c r="L942" s="193"/>
      <c r="M942" s="193"/>
      <c r="N942" s="193"/>
      <c r="O942" s="193"/>
      <c r="P942" s="193"/>
      <c r="Q942" s="193"/>
      <c r="R942" s="193"/>
      <c r="S942" s="193"/>
      <c r="T942" s="193"/>
      <c r="U942" s="193"/>
      <c r="V942" s="193"/>
      <c r="W942" s="193"/>
      <c r="X942" s="193"/>
      <c r="Y942" s="193"/>
      <c r="Z942" s="193"/>
    </row>
    <row r="943" ht="15.75" customHeight="1">
      <c r="A943" s="193"/>
      <c r="B943" s="193"/>
      <c r="C943" s="193"/>
      <c r="D943" s="193"/>
      <c r="E943" s="193"/>
      <c r="F943" s="193"/>
      <c r="G943" s="193"/>
      <c r="H943" s="194"/>
      <c r="I943" s="193"/>
      <c r="J943" s="193"/>
      <c r="K943" s="193"/>
      <c r="L943" s="193"/>
      <c r="M943" s="193"/>
      <c r="N943" s="193"/>
      <c r="O943" s="193"/>
      <c r="P943" s="193"/>
      <c r="Q943" s="193"/>
      <c r="R943" s="193"/>
      <c r="S943" s="193"/>
      <c r="T943" s="193"/>
      <c r="U943" s="193"/>
      <c r="V943" s="193"/>
      <c r="W943" s="193"/>
      <c r="X943" s="193"/>
      <c r="Y943" s="193"/>
      <c r="Z943" s="193"/>
    </row>
    <row r="944" ht="15.75" customHeight="1">
      <c r="A944" s="193"/>
      <c r="B944" s="193"/>
      <c r="C944" s="193"/>
      <c r="D944" s="193"/>
      <c r="E944" s="193"/>
      <c r="F944" s="193"/>
      <c r="G944" s="193"/>
      <c r="H944" s="194"/>
      <c r="I944" s="193"/>
      <c r="J944" s="193"/>
      <c r="K944" s="193"/>
      <c r="L944" s="193"/>
      <c r="M944" s="193"/>
      <c r="N944" s="193"/>
      <c r="O944" s="193"/>
      <c r="P944" s="193"/>
      <c r="Q944" s="193"/>
      <c r="R944" s="193"/>
      <c r="S944" s="193"/>
      <c r="T944" s="193"/>
      <c r="U944" s="193"/>
      <c r="V944" s="193"/>
      <c r="W944" s="193"/>
      <c r="X944" s="193"/>
      <c r="Y944" s="193"/>
      <c r="Z944" s="193"/>
    </row>
    <row r="945" ht="15.75" customHeight="1">
      <c r="A945" s="193"/>
      <c r="B945" s="193"/>
      <c r="C945" s="193"/>
      <c r="D945" s="193"/>
      <c r="E945" s="193"/>
      <c r="F945" s="193"/>
      <c r="G945" s="193"/>
      <c r="H945" s="194"/>
      <c r="I945" s="193"/>
      <c r="J945" s="193"/>
      <c r="K945" s="193"/>
      <c r="L945" s="193"/>
      <c r="M945" s="193"/>
      <c r="N945" s="193"/>
      <c r="O945" s="193"/>
      <c r="P945" s="193"/>
      <c r="Q945" s="193"/>
      <c r="R945" s="193"/>
      <c r="S945" s="193"/>
      <c r="T945" s="193"/>
      <c r="U945" s="193"/>
      <c r="V945" s="193"/>
      <c r="W945" s="193"/>
      <c r="X945" s="193"/>
      <c r="Y945" s="193"/>
      <c r="Z945" s="193"/>
    </row>
    <row r="946" ht="15.75" customHeight="1">
      <c r="A946" s="193"/>
      <c r="B946" s="193"/>
      <c r="C946" s="193"/>
      <c r="D946" s="193"/>
      <c r="E946" s="193"/>
      <c r="F946" s="193"/>
      <c r="G946" s="193"/>
      <c r="H946" s="194"/>
      <c r="I946" s="193"/>
      <c r="J946" s="193"/>
      <c r="K946" s="193"/>
      <c r="L946" s="193"/>
      <c r="M946" s="193"/>
      <c r="N946" s="193"/>
      <c r="O946" s="193"/>
      <c r="P946" s="193"/>
      <c r="Q946" s="193"/>
      <c r="R946" s="193"/>
      <c r="S946" s="193"/>
      <c r="T946" s="193"/>
      <c r="U946" s="193"/>
      <c r="V946" s="193"/>
      <c r="W946" s="193"/>
      <c r="X946" s="193"/>
      <c r="Y946" s="193"/>
      <c r="Z946" s="193"/>
    </row>
    <row r="947" ht="15.75" customHeight="1">
      <c r="A947" s="193"/>
      <c r="B947" s="193"/>
      <c r="C947" s="193"/>
      <c r="D947" s="193"/>
      <c r="E947" s="193"/>
      <c r="F947" s="193"/>
      <c r="G947" s="193"/>
      <c r="H947" s="194"/>
      <c r="I947" s="193"/>
      <c r="J947" s="193"/>
      <c r="K947" s="193"/>
      <c r="L947" s="193"/>
      <c r="M947" s="193"/>
      <c r="N947" s="193"/>
      <c r="O947" s="193"/>
      <c r="P947" s="193"/>
      <c r="Q947" s="193"/>
      <c r="R947" s="193"/>
      <c r="S947" s="193"/>
      <c r="T947" s="193"/>
      <c r="U947" s="193"/>
      <c r="V947" s="193"/>
      <c r="W947" s="193"/>
      <c r="X947" s="193"/>
      <c r="Y947" s="193"/>
      <c r="Z947" s="193"/>
    </row>
    <row r="948" ht="15.75" customHeight="1">
      <c r="A948" s="193"/>
      <c r="B948" s="193"/>
      <c r="C948" s="193"/>
      <c r="D948" s="193"/>
      <c r="E948" s="193"/>
      <c r="F948" s="193"/>
      <c r="G948" s="193"/>
      <c r="H948" s="194"/>
      <c r="I948" s="193"/>
      <c r="J948" s="193"/>
      <c r="K948" s="193"/>
      <c r="L948" s="193"/>
      <c r="M948" s="193"/>
      <c r="N948" s="193"/>
      <c r="O948" s="193"/>
      <c r="P948" s="193"/>
      <c r="Q948" s="193"/>
      <c r="R948" s="193"/>
      <c r="S948" s="193"/>
      <c r="T948" s="193"/>
      <c r="U948" s="193"/>
      <c r="V948" s="193"/>
      <c r="W948" s="193"/>
      <c r="X948" s="193"/>
      <c r="Y948" s="193"/>
      <c r="Z948" s="193"/>
    </row>
    <row r="949" ht="15.75" customHeight="1">
      <c r="A949" s="193"/>
      <c r="B949" s="193"/>
      <c r="C949" s="193"/>
      <c r="D949" s="193"/>
      <c r="E949" s="193"/>
      <c r="F949" s="193"/>
      <c r="G949" s="193"/>
      <c r="H949" s="194"/>
      <c r="I949" s="193"/>
      <c r="J949" s="193"/>
      <c r="K949" s="193"/>
      <c r="L949" s="193"/>
      <c r="M949" s="193"/>
      <c r="N949" s="193"/>
      <c r="O949" s="193"/>
      <c r="P949" s="193"/>
      <c r="Q949" s="193"/>
      <c r="R949" s="193"/>
      <c r="S949" s="193"/>
      <c r="T949" s="193"/>
      <c r="U949" s="193"/>
      <c r="V949" s="193"/>
      <c r="W949" s="193"/>
      <c r="X949" s="193"/>
      <c r="Y949" s="193"/>
      <c r="Z949" s="193"/>
    </row>
    <row r="950" ht="15.75" customHeight="1">
      <c r="A950" s="193"/>
      <c r="B950" s="193"/>
      <c r="C950" s="193"/>
      <c r="D950" s="193"/>
      <c r="E950" s="193"/>
      <c r="F950" s="193"/>
      <c r="G950" s="193"/>
      <c r="H950" s="194"/>
      <c r="I950" s="193"/>
      <c r="J950" s="193"/>
      <c r="K950" s="193"/>
      <c r="L950" s="193"/>
      <c r="M950" s="193"/>
      <c r="N950" s="193"/>
      <c r="O950" s="193"/>
      <c r="P950" s="193"/>
      <c r="Q950" s="193"/>
      <c r="R950" s="193"/>
      <c r="S950" s="193"/>
      <c r="T950" s="193"/>
      <c r="U950" s="193"/>
      <c r="V950" s="193"/>
      <c r="W950" s="193"/>
      <c r="X950" s="193"/>
      <c r="Y950" s="193"/>
      <c r="Z950" s="193"/>
    </row>
    <row r="951" ht="15.75" customHeight="1">
      <c r="A951" s="193"/>
      <c r="B951" s="193"/>
      <c r="C951" s="193"/>
      <c r="D951" s="193"/>
      <c r="E951" s="193"/>
      <c r="F951" s="193"/>
      <c r="G951" s="193"/>
      <c r="H951" s="194"/>
      <c r="I951" s="193"/>
      <c r="J951" s="193"/>
      <c r="K951" s="193"/>
      <c r="L951" s="193"/>
      <c r="M951" s="193"/>
      <c r="N951" s="193"/>
      <c r="O951" s="193"/>
      <c r="P951" s="193"/>
      <c r="Q951" s="193"/>
      <c r="R951" s="193"/>
      <c r="S951" s="193"/>
      <c r="T951" s="193"/>
      <c r="U951" s="193"/>
      <c r="V951" s="193"/>
      <c r="W951" s="193"/>
      <c r="X951" s="193"/>
      <c r="Y951" s="193"/>
      <c r="Z951" s="193"/>
    </row>
    <row r="952" ht="15.75" customHeight="1">
      <c r="A952" s="193"/>
      <c r="B952" s="193"/>
      <c r="C952" s="193"/>
      <c r="D952" s="193"/>
      <c r="E952" s="193"/>
      <c r="F952" s="193"/>
      <c r="G952" s="193"/>
      <c r="H952" s="194"/>
      <c r="I952" s="193"/>
      <c r="J952" s="193"/>
      <c r="K952" s="193"/>
      <c r="L952" s="193"/>
      <c r="M952" s="193"/>
      <c r="N952" s="193"/>
      <c r="O952" s="193"/>
      <c r="P952" s="193"/>
      <c r="Q952" s="193"/>
      <c r="R952" s="193"/>
      <c r="S952" s="193"/>
      <c r="T952" s="193"/>
      <c r="U952" s="193"/>
      <c r="V952" s="193"/>
      <c r="W952" s="193"/>
      <c r="X952" s="193"/>
      <c r="Y952" s="193"/>
      <c r="Z952" s="193"/>
    </row>
    <row r="953" ht="15.75" customHeight="1">
      <c r="A953" s="193"/>
      <c r="B953" s="193"/>
      <c r="C953" s="193"/>
      <c r="D953" s="193"/>
      <c r="E953" s="193"/>
      <c r="F953" s="193"/>
      <c r="G953" s="193"/>
      <c r="H953" s="194"/>
      <c r="I953" s="193"/>
      <c r="J953" s="193"/>
      <c r="K953" s="193"/>
      <c r="L953" s="193"/>
      <c r="M953" s="193"/>
      <c r="N953" s="193"/>
      <c r="O953" s="193"/>
      <c r="P953" s="193"/>
      <c r="Q953" s="193"/>
      <c r="R953" s="193"/>
      <c r="S953" s="193"/>
      <c r="T953" s="193"/>
      <c r="U953" s="193"/>
      <c r="V953" s="193"/>
      <c r="W953" s="193"/>
      <c r="X953" s="193"/>
      <c r="Y953" s="193"/>
      <c r="Z953" s="193"/>
    </row>
    <row r="954" ht="15.75" customHeight="1">
      <c r="A954" s="193"/>
      <c r="B954" s="193"/>
      <c r="C954" s="193"/>
      <c r="D954" s="193"/>
      <c r="E954" s="193"/>
      <c r="F954" s="193"/>
      <c r="G954" s="193"/>
      <c r="H954" s="194"/>
      <c r="I954" s="193"/>
      <c r="J954" s="193"/>
      <c r="K954" s="193"/>
      <c r="L954" s="193"/>
      <c r="M954" s="193"/>
      <c r="N954" s="193"/>
      <c r="O954" s="193"/>
      <c r="P954" s="193"/>
      <c r="Q954" s="193"/>
      <c r="R954" s="193"/>
      <c r="S954" s="193"/>
      <c r="T954" s="193"/>
      <c r="U954" s="193"/>
      <c r="V954" s="193"/>
      <c r="W954" s="193"/>
      <c r="X954" s="193"/>
      <c r="Y954" s="193"/>
      <c r="Z954" s="193"/>
    </row>
    <row r="955" ht="15.75" customHeight="1">
      <c r="A955" s="193"/>
      <c r="B955" s="193"/>
      <c r="C955" s="193"/>
      <c r="D955" s="193"/>
      <c r="E955" s="193"/>
      <c r="F955" s="193"/>
      <c r="G955" s="193"/>
      <c r="H955" s="194"/>
      <c r="I955" s="193"/>
      <c r="J955" s="193"/>
      <c r="K955" s="193"/>
      <c r="L955" s="193"/>
      <c r="M955" s="193"/>
      <c r="N955" s="193"/>
      <c r="O955" s="193"/>
      <c r="P955" s="193"/>
      <c r="Q955" s="193"/>
      <c r="R955" s="193"/>
      <c r="S955" s="193"/>
      <c r="T955" s="193"/>
      <c r="U955" s="193"/>
      <c r="V955" s="193"/>
      <c r="W955" s="193"/>
      <c r="X955" s="193"/>
      <c r="Y955" s="193"/>
      <c r="Z955" s="193"/>
    </row>
    <row r="956" ht="15.75" customHeight="1">
      <c r="A956" s="193"/>
      <c r="B956" s="193"/>
      <c r="C956" s="193"/>
      <c r="D956" s="193"/>
      <c r="E956" s="193"/>
      <c r="F956" s="193"/>
      <c r="G956" s="193"/>
      <c r="H956" s="194"/>
      <c r="I956" s="193"/>
      <c r="J956" s="193"/>
      <c r="K956" s="193"/>
      <c r="L956" s="193"/>
      <c r="M956" s="193"/>
      <c r="N956" s="193"/>
      <c r="O956" s="193"/>
      <c r="P956" s="193"/>
      <c r="Q956" s="193"/>
      <c r="R956" s="193"/>
      <c r="S956" s="193"/>
      <c r="T956" s="193"/>
      <c r="U956" s="193"/>
      <c r="V956" s="193"/>
      <c r="W956" s="193"/>
      <c r="X956" s="193"/>
      <c r="Y956" s="193"/>
      <c r="Z956" s="193"/>
    </row>
    <row r="957" ht="15.75" customHeight="1">
      <c r="A957" s="193"/>
      <c r="B957" s="193"/>
      <c r="C957" s="193"/>
      <c r="D957" s="193"/>
      <c r="E957" s="193"/>
      <c r="F957" s="193"/>
      <c r="G957" s="193"/>
      <c r="H957" s="194"/>
      <c r="I957" s="193"/>
      <c r="J957" s="193"/>
      <c r="K957" s="193"/>
      <c r="L957" s="193"/>
      <c r="M957" s="193"/>
      <c r="N957" s="193"/>
      <c r="O957" s="193"/>
      <c r="P957" s="193"/>
      <c r="Q957" s="193"/>
      <c r="R957" s="193"/>
      <c r="S957" s="193"/>
      <c r="T957" s="193"/>
      <c r="U957" s="193"/>
      <c r="V957" s="193"/>
      <c r="W957" s="193"/>
      <c r="X957" s="193"/>
      <c r="Y957" s="193"/>
      <c r="Z957" s="193"/>
    </row>
    <row r="958" ht="15.75" customHeight="1">
      <c r="A958" s="193"/>
      <c r="B958" s="193"/>
      <c r="C958" s="193"/>
      <c r="D958" s="193"/>
      <c r="E958" s="193"/>
      <c r="F958" s="193"/>
      <c r="G958" s="193"/>
      <c r="H958" s="194"/>
      <c r="I958" s="193"/>
      <c r="J958" s="193"/>
      <c r="K958" s="193"/>
      <c r="L958" s="193"/>
      <c r="M958" s="193"/>
      <c r="N958" s="193"/>
      <c r="O958" s="193"/>
      <c r="P958" s="193"/>
      <c r="Q958" s="193"/>
      <c r="R958" s="193"/>
      <c r="S958" s="193"/>
      <c r="T958" s="193"/>
      <c r="U958" s="193"/>
      <c r="V958" s="193"/>
      <c r="W958" s="193"/>
      <c r="X958" s="193"/>
      <c r="Y958" s="193"/>
      <c r="Z958" s="193"/>
    </row>
    <row r="959" ht="15.75" customHeight="1">
      <c r="A959" s="193"/>
      <c r="B959" s="193"/>
      <c r="C959" s="193"/>
      <c r="D959" s="193"/>
      <c r="E959" s="193"/>
      <c r="F959" s="193"/>
      <c r="G959" s="193"/>
      <c r="H959" s="194"/>
      <c r="I959" s="193"/>
      <c r="J959" s="193"/>
      <c r="K959" s="193"/>
      <c r="L959" s="193"/>
      <c r="M959" s="193"/>
      <c r="N959" s="193"/>
      <c r="O959" s="193"/>
      <c r="P959" s="193"/>
      <c r="Q959" s="193"/>
      <c r="R959" s="193"/>
      <c r="S959" s="193"/>
      <c r="T959" s="193"/>
      <c r="U959" s="193"/>
      <c r="V959" s="193"/>
      <c r="W959" s="193"/>
      <c r="X959" s="193"/>
      <c r="Y959" s="193"/>
      <c r="Z959" s="193"/>
    </row>
    <row r="960" ht="15.75" customHeight="1">
      <c r="A960" s="193"/>
      <c r="B960" s="193"/>
      <c r="C960" s="193"/>
      <c r="D960" s="193"/>
      <c r="E960" s="193"/>
      <c r="F960" s="193"/>
      <c r="G960" s="193"/>
      <c r="H960" s="194"/>
      <c r="I960" s="193"/>
      <c r="J960" s="193"/>
      <c r="K960" s="193"/>
      <c r="L960" s="193"/>
      <c r="M960" s="193"/>
      <c r="N960" s="193"/>
      <c r="O960" s="193"/>
      <c r="P960" s="193"/>
      <c r="Q960" s="193"/>
      <c r="R960" s="193"/>
      <c r="S960" s="193"/>
      <c r="T960" s="193"/>
      <c r="U960" s="193"/>
      <c r="V960" s="193"/>
      <c r="W960" s="193"/>
      <c r="X960" s="193"/>
      <c r="Y960" s="193"/>
      <c r="Z960" s="193"/>
    </row>
    <row r="961" ht="15.75" customHeight="1">
      <c r="A961" s="193"/>
      <c r="B961" s="193"/>
      <c r="C961" s="193"/>
      <c r="D961" s="193"/>
      <c r="E961" s="193"/>
      <c r="F961" s="193"/>
      <c r="G961" s="193"/>
      <c r="H961" s="194"/>
      <c r="I961" s="193"/>
      <c r="J961" s="193"/>
      <c r="K961" s="193"/>
      <c r="L961" s="193"/>
      <c r="M961" s="193"/>
      <c r="N961" s="193"/>
      <c r="O961" s="193"/>
      <c r="P961" s="193"/>
      <c r="Q961" s="193"/>
      <c r="R961" s="193"/>
      <c r="S961" s="193"/>
      <c r="T961" s="193"/>
      <c r="U961" s="193"/>
      <c r="V961" s="193"/>
      <c r="W961" s="193"/>
      <c r="X961" s="193"/>
      <c r="Y961" s="193"/>
      <c r="Z961" s="193"/>
    </row>
    <row r="962" ht="15.75" customHeight="1">
      <c r="A962" s="193"/>
      <c r="B962" s="193"/>
      <c r="C962" s="193"/>
      <c r="D962" s="193"/>
      <c r="E962" s="193"/>
      <c r="F962" s="193"/>
      <c r="G962" s="193"/>
      <c r="H962" s="194"/>
      <c r="I962" s="193"/>
      <c r="J962" s="193"/>
      <c r="K962" s="193"/>
      <c r="L962" s="193"/>
      <c r="M962" s="193"/>
      <c r="N962" s="193"/>
      <c r="O962" s="193"/>
      <c r="P962" s="193"/>
      <c r="Q962" s="193"/>
      <c r="R962" s="193"/>
      <c r="S962" s="193"/>
      <c r="T962" s="193"/>
      <c r="U962" s="193"/>
      <c r="V962" s="193"/>
      <c r="W962" s="193"/>
      <c r="X962" s="193"/>
      <c r="Y962" s="193"/>
      <c r="Z962" s="193"/>
    </row>
    <row r="963" ht="15.75" customHeight="1">
      <c r="A963" s="193"/>
      <c r="B963" s="193"/>
      <c r="C963" s="193"/>
      <c r="D963" s="193"/>
      <c r="E963" s="193"/>
      <c r="F963" s="193"/>
      <c r="G963" s="193"/>
      <c r="H963" s="194"/>
      <c r="I963" s="193"/>
      <c r="J963" s="193"/>
      <c r="K963" s="193"/>
      <c r="L963" s="193"/>
      <c r="M963" s="193"/>
      <c r="N963" s="193"/>
      <c r="O963" s="193"/>
      <c r="P963" s="193"/>
      <c r="Q963" s="193"/>
      <c r="R963" s="193"/>
      <c r="S963" s="193"/>
      <c r="T963" s="193"/>
      <c r="U963" s="193"/>
      <c r="V963" s="193"/>
      <c r="W963" s="193"/>
      <c r="X963" s="193"/>
      <c r="Y963" s="193"/>
      <c r="Z963" s="193"/>
    </row>
    <row r="964" ht="15.75" customHeight="1">
      <c r="A964" s="193"/>
      <c r="B964" s="193"/>
      <c r="C964" s="193"/>
      <c r="D964" s="193"/>
      <c r="E964" s="193"/>
      <c r="F964" s="193"/>
      <c r="G964" s="193"/>
      <c r="H964" s="194"/>
      <c r="I964" s="193"/>
      <c r="J964" s="193"/>
      <c r="K964" s="193"/>
      <c r="L964" s="193"/>
      <c r="M964" s="193"/>
      <c r="N964" s="193"/>
      <c r="O964" s="193"/>
      <c r="P964" s="193"/>
      <c r="Q964" s="193"/>
      <c r="R964" s="193"/>
      <c r="S964" s="193"/>
      <c r="T964" s="193"/>
      <c r="U964" s="193"/>
      <c r="V964" s="193"/>
      <c r="W964" s="193"/>
      <c r="X964" s="193"/>
      <c r="Y964" s="193"/>
      <c r="Z964" s="193"/>
    </row>
    <row r="965" ht="15.75" customHeight="1">
      <c r="A965" s="193"/>
      <c r="B965" s="193"/>
      <c r="C965" s="193"/>
      <c r="D965" s="193"/>
      <c r="E965" s="193"/>
      <c r="F965" s="193"/>
      <c r="G965" s="193"/>
      <c r="H965" s="194"/>
      <c r="I965" s="193"/>
      <c r="J965" s="193"/>
      <c r="K965" s="193"/>
      <c r="L965" s="193"/>
      <c r="M965" s="193"/>
      <c r="N965" s="193"/>
      <c r="O965" s="193"/>
      <c r="P965" s="193"/>
      <c r="Q965" s="193"/>
      <c r="R965" s="193"/>
      <c r="S965" s="193"/>
      <c r="T965" s="193"/>
      <c r="U965" s="193"/>
      <c r="V965" s="193"/>
      <c r="W965" s="193"/>
      <c r="X965" s="193"/>
      <c r="Y965" s="193"/>
      <c r="Z965" s="193"/>
    </row>
    <row r="966" ht="15.75" customHeight="1">
      <c r="A966" s="193"/>
      <c r="B966" s="193"/>
      <c r="C966" s="193"/>
      <c r="D966" s="193"/>
      <c r="E966" s="193"/>
      <c r="F966" s="193"/>
      <c r="G966" s="193"/>
      <c r="H966" s="194"/>
      <c r="I966" s="193"/>
      <c r="J966" s="193"/>
      <c r="K966" s="193"/>
      <c r="L966" s="193"/>
      <c r="M966" s="193"/>
      <c r="N966" s="193"/>
      <c r="O966" s="193"/>
      <c r="P966" s="193"/>
      <c r="Q966" s="193"/>
      <c r="R966" s="193"/>
      <c r="S966" s="193"/>
      <c r="T966" s="193"/>
      <c r="U966" s="193"/>
      <c r="V966" s="193"/>
      <c r="W966" s="193"/>
      <c r="X966" s="193"/>
      <c r="Y966" s="193"/>
      <c r="Z966" s="193"/>
    </row>
    <row r="967" ht="15.75" customHeight="1">
      <c r="A967" s="193"/>
      <c r="B967" s="193"/>
      <c r="C967" s="193"/>
      <c r="D967" s="193"/>
      <c r="E967" s="193"/>
      <c r="F967" s="193"/>
      <c r="G967" s="193"/>
      <c r="H967" s="194"/>
      <c r="I967" s="193"/>
      <c r="J967" s="193"/>
      <c r="K967" s="193"/>
      <c r="L967" s="193"/>
      <c r="M967" s="193"/>
      <c r="N967" s="193"/>
      <c r="O967" s="193"/>
      <c r="P967" s="193"/>
      <c r="Q967" s="193"/>
      <c r="R967" s="193"/>
      <c r="S967" s="193"/>
      <c r="T967" s="193"/>
      <c r="U967" s="193"/>
      <c r="V967" s="193"/>
      <c r="W967" s="193"/>
      <c r="X967" s="193"/>
      <c r="Y967" s="193"/>
      <c r="Z967" s="193"/>
    </row>
    <row r="968" ht="15.75" customHeight="1">
      <c r="A968" s="193"/>
      <c r="B968" s="193"/>
      <c r="C968" s="193"/>
      <c r="D968" s="193"/>
      <c r="E968" s="193"/>
      <c r="F968" s="193"/>
      <c r="G968" s="193"/>
      <c r="H968" s="194"/>
      <c r="I968" s="193"/>
      <c r="J968" s="193"/>
      <c r="K968" s="193"/>
      <c r="L968" s="193"/>
      <c r="M968" s="193"/>
      <c r="N968" s="193"/>
      <c r="O968" s="193"/>
      <c r="P968" s="193"/>
      <c r="Q968" s="193"/>
      <c r="R968" s="193"/>
      <c r="S968" s="193"/>
      <c r="T968" s="193"/>
      <c r="U968" s="193"/>
      <c r="V968" s="193"/>
      <c r="W968" s="193"/>
      <c r="X968" s="193"/>
      <c r="Y968" s="193"/>
      <c r="Z968" s="193"/>
    </row>
    <row r="969" ht="15.75" customHeight="1">
      <c r="A969" s="193"/>
      <c r="B969" s="193"/>
      <c r="C969" s="193"/>
      <c r="D969" s="193"/>
      <c r="E969" s="193"/>
      <c r="F969" s="193"/>
      <c r="G969" s="193"/>
      <c r="H969" s="194"/>
      <c r="I969" s="193"/>
      <c r="J969" s="193"/>
      <c r="K969" s="193"/>
      <c r="L969" s="193"/>
      <c r="M969" s="193"/>
      <c r="N969" s="193"/>
      <c r="O969" s="193"/>
      <c r="P969" s="193"/>
      <c r="Q969" s="193"/>
      <c r="R969" s="193"/>
      <c r="S969" s="193"/>
      <c r="T969" s="193"/>
      <c r="U969" s="193"/>
      <c r="V969" s="193"/>
      <c r="W969" s="193"/>
      <c r="X969" s="193"/>
      <c r="Y969" s="193"/>
      <c r="Z969" s="193"/>
    </row>
    <row r="970" ht="15.75" customHeight="1">
      <c r="A970" s="193"/>
      <c r="B970" s="193"/>
      <c r="C970" s="193"/>
      <c r="D970" s="193"/>
      <c r="E970" s="193"/>
      <c r="F970" s="193"/>
      <c r="G970" s="193"/>
      <c r="H970" s="194"/>
      <c r="I970" s="193"/>
      <c r="J970" s="193"/>
      <c r="K970" s="193"/>
      <c r="L970" s="193"/>
      <c r="M970" s="193"/>
      <c r="N970" s="193"/>
      <c r="O970" s="193"/>
      <c r="P970" s="193"/>
      <c r="Q970" s="193"/>
      <c r="R970" s="193"/>
      <c r="S970" s="193"/>
      <c r="T970" s="193"/>
      <c r="U970" s="193"/>
      <c r="V970" s="193"/>
      <c r="W970" s="193"/>
      <c r="X970" s="193"/>
      <c r="Y970" s="193"/>
      <c r="Z970" s="193"/>
    </row>
    <row r="971" ht="15.75" customHeight="1">
      <c r="A971" s="193"/>
      <c r="B971" s="193"/>
      <c r="C971" s="193"/>
      <c r="D971" s="193"/>
      <c r="E971" s="193"/>
      <c r="F971" s="193"/>
      <c r="G971" s="193"/>
      <c r="H971" s="194"/>
      <c r="I971" s="193"/>
      <c r="J971" s="193"/>
      <c r="K971" s="193"/>
      <c r="L971" s="193"/>
      <c r="M971" s="193"/>
      <c r="N971" s="193"/>
      <c r="O971" s="193"/>
      <c r="P971" s="193"/>
      <c r="Q971" s="193"/>
      <c r="R971" s="193"/>
      <c r="S971" s="193"/>
      <c r="T971" s="193"/>
      <c r="U971" s="193"/>
      <c r="V971" s="193"/>
      <c r="W971" s="193"/>
      <c r="X971" s="193"/>
      <c r="Y971" s="193"/>
      <c r="Z971" s="193"/>
    </row>
    <row r="972" ht="15.75" customHeight="1">
      <c r="A972" s="193"/>
      <c r="B972" s="193"/>
      <c r="C972" s="193"/>
      <c r="D972" s="193"/>
      <c r="E972" s="193"/>
      <c r="F972" s="193"/>
      <c r="G972" s="193"/>
      <c r="H972" s="194"/>
      <c r="I972" s="193"/>
      <c r="J972" s="193"/>
      <c r="K972" s="193"/>
      <c r="L972" s="193"/>
      <c r="M972" s="193"/>
      <c r="N972" s="193"/>
      <c r="O972" s="193"/>
      <c r="P972" s="193"/>
      <c r="Q972" s="193"/>
      <c r="R972" s="193"/>
      <c r="S972" s="193"/>
      <c r="T972" s="193"/>
      <c r="U972" s="193"/>
      <c r="V972" s="193"/>
      <c r="W972" s="193"/>
      <c r="X972" s="193"/>
      <c r="Y972" s="193"/>
      <c r="Z972" s="193"/>
    </row>
    <row r="973" ht="15.75" customHeight="1">
      <c r="A973" s="193"/>
      <c r="B973" s="193"/>
      <c r="C973" s="193"/>
      <c r="D973" s="193"/>
      <c r="E973" s="193"/>
      <c r="F973" s="193"/>
      <c r="G973" s="193"/>
      <c r="H973" s="194"/>
      <c r="I973" s="193"/>
      <c r="J973" s="193"/>
      <c r="K973" s="193"/>
      <c r="L973" s="193"/>
      <c r="M973" s="193"/>
      <c r="N973" s="193"/>
      <c r="O973" s="193"/>
      <c r="P973" s="193"/>
      <c r="Q973" s="193"/>
      <c r="R973" s="193"/>
      <c r="S973" s="193"/>
      <c r="T973" s="193"/>
      <c r="U973" s="193"/>
      <c r="V973" s="193"/>
      <c r="W973" s="193"/>
      <c r="X973" s="193"/>
      <c r="Y973" s="193"/>
      <c r="Z973" s="193"/>
    </row>
    <row r="974" ht="15.75" customHeight="1">
      <c r="A974" s="193"/>
      <c r="B974" s="193"/>
      <c r="C974" s="193"/>
      <c r="D974" s="193"/>
      <c r="E974" s="193"/>
      <c r="F974" s="193"/>
      <c r="G974" s="193"/>
      <c r="H974" s="194"/>
      <c r="I974" s="193"/>
      <c r="J974" s="193"/>
      <c r="K974" s="193"/>
      <c r="L974" s="193"/>
      <c r="M974" s="193"/>
      <c r="N974" s="193"/>
      <c r="O974" s="193"/>
      <c r="P974" s="193"/>
      <c r="Q974" s="193"/>
      <c r="R974" s="193"/>
      <c r="S974" s="193"/>
      <c r="T974" s="193"/>
      <c r="U974" s="193"/>
      <c r="V974" s="193"/>
      <c r="W974" s="193"/>
      <c r="X974" s="193"/>
      <c r="Y974" s="193"/>
      <c r="Z974" s="193"/>
    </row>
    <row r="975" ht="15.75" customHeight="1">
      <c r="A975" s="193"/>
      <c r="B975" s="193"/>
      <c r="C975" s="193"/>
      <c r="D975" s="193"/>
      <c r="E975" s="193"/>
      <c r="F975" s="193"/>
      <c r="G975" s="193"/>
      <c r="H975" s="194"/>
      <c r="I975" s="193"/>
      <c r="J975" s="193"/>
      <c r="K975" s="193"/>
      <c r="L975" s="193"/>
      <c r="M975" s="193"/>
      <c r="N975" s="193"/>
      <c r="O975" s="193"/>
      <c r="P975" s="193"/>
      <c r="Q975" s="193"/>
      <c r="R975" s="193"/>
      <c r="S975" s="193"/>
      <c r="T975" s="193"/>
      <c r="U975" s="193"/>
      <c r="V975" s="193"/>
      <c r="W975" s="193"/>
      <c r="X975" s="193"/>
      <c r="Y975" s="193"/>
      <c r="Z975" s="193"/>
    </row>
    <row r="976" ht="15.75" customHeight="1">
      <c r="A976" s="193"/>
      <c r="B976" s="193"/>
      <c r="C976" s="193"/>
      <c r="D976" s="193"/>
      <c r="E976" s="193"/>
      <c r="F976" s="193"/>
      <c r="G976" s="193"/>
      <c r="H976" s="194"/>
      <c r="I976" s="193"/>
      <c r="J976" s="193"/>
      <c r="K976" s="193"/>
      <c r="L976" s="193"/>
      <c r="M976" s="193"/>
      <c r="N976" s="193"/>
      <c r="O976" s="193"/>
      <c r="P976" s="193"/>
      <c r="Q976" s="193"/>
      <c r="R976" s="193"/>
      <c r="S976" s="193"/>
      <c r="T976" s="193"/>
      <c r="U976" s="193"/>
      <c r="V976" s="193"/>
      <c r="W976" s="193"/>
      <c r="X976" s="193"/>
      <c r="Y976" s="193"/>
      <c r="Z976" s="193"/>
    </row>
    <row r="977" ht="15.75" customHeight="1">
      <c r="A977" s="193"/>
      <c r="B977" s="193"/>
      <c r="C977" s="193"/>
      <c r="D977" s="193"/>
      <c r="E977" s="193"/>
      <c r="F977" s="193"/>
      <c r="G977" s="193"/>
      <c r="H977" s="194"/>
      <c r="I977" s="193"/>
      <c r="J977" s="193"/>
      <c r="K977" s="193"/>
      <c r="L977" s="193"/>
      <c r="M977" s="193"/>
      <c r="N977" s="193"/>
      <c r="O977" s="193"/>
      <c r="P977" s="193"/>
      <c r="Q977" s="193"/>
      <c r="R977" s="193"/>
      <c r="S977" s="193"/>
      <c r="T977" s="193"/>
      <c r="U977" s="193"/>
      <c r="V977" s="193"/>
      <c r="W977" s="193"/>
      <c r="X977" s="193"/>
      <c r="Y977" s="193"/>
      <c r="Z977" s="193"/>
    </row>
    <row r="978" ht="15.75" customHeight="1">
      <c r="A978" s="193"/>
      <c r="B978" s="193"/>
      <c r="C978" s="193"/>
      <c r="D978" s="193"/>
      <c r="E978" s="193"/>
      <c r="F978" s="193"/>
      <c r="G978" s="193"/>
      <c r="H978" s="194"/>
      <c r="I978" s="193"/>
      <c r="J978" s="193"/>
      <c r="K978" s="193"/>
      <c r="L978" s="193"/>
      <c r="M978" s="193"/>
      <c r="N978" s="193"/>
      <c r="O978" s="193"/>
      <c r="P978" s="193"/>
      <c r="Q978" s="193"/>
      <c r="R978" s="193"/>
      <c r="S978" s="193"/>
      <c r="T978" s="193"/>
      <c r="U978" s="193"/>
      <c r="V978" s="193"/>
      <c r="W978" s="193"/>
      <c r="X978" s="193"/>
      <c r="Y978" s="193"/>
      <c r="Z978" s="193"/>
    </row>
    <row r="979" ht="15.75" customHeight="1">
      <c r="A979" s="193"/>
      <c r="B979" s="193"/>
      <c r="C979" s="193"/>
      <c r="D979" s="193"/>
      <c r="E979" s="193"/>
      <c r="F979" s="193"/>
      <c r="G979" s="193"/>
      <c r="H979" s="194"/>
      <c r="I979" s="193"/>
      <c r="J979" s="193"/>
      <c r="K979" s="193"/>
      <c r="L979" s="193"/>
      <c r="M979" s="193"/>
      <c r="N979" s="193"/>
      <c r="O979" s="193"/>
      <c r="P979" s="193"/>
      <c r="Q979" s="193"/>
      <c r="R979" s="193"/>
      <c r="S979" s="193"/>
      <c r="T979" s="193"/>
      <c r="U979" s="193"/>
      <c r="V979" s="193"/>
      <c r="W979" s="193"/>
      <c r="X979" s="193"/>
      <c r="Y979" s="193"/>
      <c r="Z979" s="193"/>
    </row>
    <row r="980" ht="15.75" customHeight="1">
      <c r="A980" s="193"/>
      <c r="B980" s="193"/>
      <c r="C980" s="193"/>
      <c r="D980" s="193"/>
      <c r="E980" s="193"/>
      <c r="F980" s="193"/>
      <c r="G980" s="193"/>
      <c r="H980" s="194"/>
      <c r="I980" s="193"/>
      <c r="J980" s="193"/>
      <c r="K980" s="193"/>
      <c r="L980" s="193"/>
      <c r="M980" s="193"/>
      <c r="N980" s="193"/>
      <c r="O980" s="193"/>
      <c r="P980" s="193"/>
      <c r="Q980" s="193"/>
      <c r="R980" s="193"/>
      <c r="S980" s="193"/>
      <c r="T980" s="193"/>
      <c r="U980" s="193"/>
      <c r="V980" s="193"/>
      <c r="W980" s="193"/>
      <c r="X980" s="193"/>
      <c r="Y980" s="193"/>
      <c r="Z980" s="193"/>
    </row>
    <row r="981" ht="15.75" customHeight="1">
      <c r="A981" s="193"/>
      <c r="B981" s="193"/>
      <c r="C981" s="193"/>
      <c r="D981" s="193"/>
      <c r="E981" s="193"/>
      <c r="F981" s="193"/>
      <c r="G981" s="193"/>
      <c r="H981" s="194"/>
      <c r="I981" s="193"/>
      <c r="J981" s="193"/>
      <c r="K981" s="193"/>
      <c r="L981" s="193"/>
      <c r="M981" s="193"/>
      <c r="N981" s="193"/>
      <c r="O981" s="193"/>
      <c r="P981" s="193"/>
      <c r="Q981" s="193"/>
      <c r="R981" s="193"/>
      <c r="S981" s="193"/>
      <c r="T981" s="193"/>
      <c r="U981" s="193"/>
      <c r="V981" s="193"/>
      <c r="W981" s="193"/>
      <c r="X981" s="193"/>
      <c r="Y981" s="193"/>
      <c r="Z981" s="193"/>
    </row>
    <row r="982" ht="15.75" customHeight="1">
      <c r="A982" s="193"/>
      <c r="B982" s="193"/>
      <c r="C982" s="193"/>
      <c r="D982" s="193"/>
      <c r="E982" s="193"/>
      <c r="F982" s="193"/>
      <c r="G982" s="193"/>
      <c r="H982" s="194"/>
      <c r="I982" s="193"/>
      <c r="J982" s="193"/>
      <c r="K982" s="193"/>
      <c r="L982" s="193"/>
      <c r="M982" s="193"/>
      <c r="N982" s="193"/>
      <c r="O982" s="193"/>
      <c r="P982" s="193"/>
      <c r="Q982" s="193"/>
      <c r="R982" s="193"/>
      <c r="S982" s="193"/>
      <c r="T982" s="193"/>
      <c r="U982" s="193"/>
      <c r="V982" s="193"/>
      <c r="W982" s="193"/>
      <c r="X982" s="193"/>
      <c r="Y982" s="193"/>
      <c r="Z982" s="193"/>
    </row>
    <row r="983" ht="15.75" customHeight="1">
      <c r="A983" s="193"/>
      <c r="B983" s="193"/>
      <c r="C983" s="193"/>
      <c r="D983" s="193"/>
      <c r="E983" s="193"/>
      <c r="F983" s="193"/>
      <c r="G983" s="193"/>
      <c r="H983" s="194"/>
      <c r="I983" s="193"/>
      <c r="J983" s="193"/>
      <c r="K983" s="193"/>
      <c r="L983" s="193"/>
      <c r="M983" s="193"/>
      <c r="N983" s="193"/>
      <c r="O983" s="193"/>
      <c r="P983" s="193"/>
      <c r="Q983" s="193"/>
      <c r="R983" s="193"/>
      <c r="S983" s="193"/>
      <c r="T983" s="193"/>
      <c r="U983" s="193"/>
      <c r="V983" s="193"/>
      <c r="W983" s="193"/>
      <c r="X983" s="193"/>
      <c r="Y983" s="193"/>
      <c r="Z983" s="193"/>
    </row>
    <row r="984" ht="15.75" customHeight="1">
      <c r="A984" s="193"/>
      <c r="B984" s="193"/>
      <c r="C984" s="193"/>
      <c r="D984" s="193"/>
      <c r="E984" s="193"/>
      <c r="F984" s="193"/>
      <c r="G984" s="193"/>
      <c r="H984" s="194"/>
      <c r="I984" s="193"/>
      <c r="J984" s="193"/>
      <c r="K984" s="193"/>
      <c r="L984" s="193"/>
      <c r="M984" s="193"/>
      <c r="N984" s="193"/>
      <c r="O984" s="193"/>
      <c r="P984" s="193"/>
      <c r="Q984" s="193"/>
      <c r="R984" s="193"/>
      <c r="S984" s="193"/>
      <c r="T984" s="193"/>
      <c r="U984" s="193"/>
      <c r="V984" s="193"/>
      <c r="W984" s="193"/>
      <c r="X984" s="193"/>
      <c r="Y984" s="193"/>
      <c r="Z984" s="193"/>
    </row>
    <row r="985" ht="15.75" customHeight="1">
      <c r="A985" s="193"/>
      <c r="B985" s="193"/>
      <c r="C985" s="193"/>
      <c r="D985" s="193"/>
      <c r="E985" s="193"/>
      <c r="F985" s="193"/>
      <c r="G985" s="193"/>
      <c r="H985" s="194"/>
      <c r="I985" s="193"/>
      <c r="J985" s="193"/>
      <c r="K985" s="193"/>
      <c r="L985" s="193"/>
      <c r="M985" s="193"/>
      <c r="N985" s="193"/>
      <c r="O985" s="193"/>
      <c r="P985" s="193"/>
      <c r="Q985" s="193"/>
      <c r="R985" s="193"/>
      <c r="S985" s="193"/>
      <c r="T985" s="193"/>
      <c r="U985" s="193"/>
      <c r="V985" s="193"/>
      <c r="W985" s="193"/>
      <c r="X985" s="193"/>
      <c r="Y985" s="193"/>
      <c r="Z985" s="193"/>
    </row>
    <row r="986" ht="15.75" customHeight="1">
      <c r="A986" s="193"/>
      <c r="B986" s="193"/>
      <c r="C986" s="193"/>
      <c r="D986" s="193"/>
      <c r="E986" s="193"/>
      <c r="F986" s="193"/>
      <c r="G986" s="193"/>
      <c r="H986" s="194"/>
      <c r="I986" s="193"/>
      <c r="J986" s="193"/>
      <c r="K986" s="193"/>
      <c r="L986" s="193"/>
      <c r="M986" s="193"/>
      <c r="N986" s="193"/>
      <c r="O986" s="193"/>
      <c r="P986" s="193"/>
      <c r="Q986" s="193"/>
      <c r="R986" s="193"/>
      <c r="S986" s="193"/>
      <c r="T986" s="193"/>
      <c r="U986" s="193"/>
      <c r="V986" s="193"/>
      <c r="W986" s="193"/>
      <c r="X986" s="193"/>
      <c r="Y986" s="193"/>
      <c r="Z986" s="193"/>
    </row>
    <row r="987" ht="15.75" customHeight="1">
      <c r="A987" s="193"/>
      <c r="B987" s="193"/>
      <c r="C987" s="193"/>
      <c r="D987" s="193"/>
      <c r="E987" s="193"/>
      <c r="F987" s="193"/>
      <c r="G987" s="193"/>
      <c r="H987" s="194"/>
      <c r="I987" s="193"/>
      <c r="J987" s="193"/>
      <c r="K987" s="193"/>
      <c r="L987" s="193"/>
      <c r="M987" s="193"/>
      <c r="N987" s="193"/>
      <c r="O987" s="193"/>
      <c r="P987" s="193"/>
      <c r="Q987" s="193"/>
      <c r="R987" s="193"/>
      <c r="S987" s="193"/>
      <c r="T987" s="193"/>
      <c r="U987" s="193"/>
      <c r="V987" s="193"/>
      <c r="W987" s="193"/>
      <c r="X987" s="193"/>
      <c r="Y987" s="193"/>
      <c r="Z987" s="193"/>
    </row>
    <row r="988" ht="15.75" customHeight="1">
      <c r="A988" s="193"/>
      <c r="B988" s="193"/>
      <c r="C988" s="193"/>
      <c r="D988" s="193"/>
      <c r="E988" s="193"/>
      <c r="F988" s="193"/>
      <c r="G988" s="193"/>
      <c r="H988" s="194"/>
      <c r="I988" s="193"/>
      <c r="J988" s="193"/>
      <c r="K988" s="193"/>
      <c r="L988" s="193"/>
      <c r="M988" s="193"/>
      <c r="N988" s="193"/>
      <c r="O988" s="193"/>
      <c r="P988" s="193"/>
      <c r="Q988" s="193"/>
      <c r="R988" s="193"/>
      <c r="S988" s="193"/>
      <c r="T988" s="193"/>
      <c r="U988" s="193"/>
      <c r="V988" s="193"/>
      <c r="W988" s="193"/>
      <c r="X988" s="193"/>
      <c r="Y988" s="193"/>
      <c r="Z988" s="193"/>
    </row>
    <row r="989" ht="15.75" customHeight="1">
      <c r="A989" s="193"/>
      <c r="B989" s="193"/>
      <c r="C989" s="193"/>
      <c r="D989" s="193"/>
      <c r="E989" s="193"/>
      <c r="F989" s="193"/>
      <c r="G989" s="193"/>
      <c r="H989" s="194"/>
      <c r="I989" s="193"/>
      <c r="J989" s="193"/>
      <c r="K989" s="193"/>
      <c r="L989" s="193"/>
      <c r="M989" s="193"/>
      <c r="N989" s="193"/>
      <c r="O989" s="193"/>
      <c r="P989" s="193"/>
      <c r="Q989" s="193"/>
      <c r="R989" s="193"/>
      <c r="S989" s="193"/>
      <c r="T989" s="193"/>
      <c r="U989" s="193"/>
      <c r="V989" s="193"/>
      <c r="W989" s="193"/>
      <c r="X989" s="193"/>
      <c r="Y989" s="193"/>
      <c r="Z989" s="193"/>
    </row>
    <row r="990" ht="15.75" customHeight="1">
      <c r="A990" s="193"/>
      <c r="B990" s="193"/>
      <c r="C990" s="193"/>
      <c r="D990" s="193"/>
      <c r="E990" s="193"/>
      <c r="F990" s="193"/>
      <c r="G990" s="193"/>
      <c r="H990" s="194"/>
      <c r="I990" s="193"/>
      <c r="J990" s="193"/>
      <c r="K990" s="193"/>
      <c r="L990" s="193"/>
      <c r="M990" s="193"/>
      <c r="N990" s="193"/>
      <c r="O990" s="193"/>
      <c r="P990" s="193"/>
      <c r="Q990" s="193"/>
      <c r="R990" s="193"/>
      <c r="S990" s="193"/>
      <c r="T990" s="193"/>
      <c r="U990" s="193"/>
      <c r="V990" s="193"/>
      <c r="W990" s="193"/>
      <c r="X990" s="193"/>
      <c r="Y990" s="193"/>
      <c r="Z990" s="193"/>
    </row>
    <row r="991" ht="15.75" customHeight="1">
      <c r="A991" s="193"/>
      <c r="B991" s="193"/>
      <c r="C991" s="193"/>
      <c r="D991" s="193"/>
      <c r="E991" s="193"/>
      <c r="F991" s="193"/>
      <c r="G991" s="193"/>
      <c r="H991" s="194"/>
      <c r="I991" s="193"/>
      <c r="J991" s="193"/>
      <c r="K991" s="193"/>
      <c r="L991" s="193"/>
      <c r="M991" s="193"/>
      <c r="N991" s="193"/>
      <c r="O991" s="193"/>
      <c r="P991" s="193"/>
      <c r="Q991" s="193"/>
      <c r="R991" s="193"/>
      <c r="S991" s="193"/>
      <c r="T991" s="193"/>
      <c r="U991" s="193"/>
      <c r="V991" s="193"/>
      <c r="W991" s="193"/>
      <c r="X991" s="193"/>
      <c r="Y991" s="193"/>
      <c r="Z991" s="193"/>
    </row>
    <row r="992" ht="15.75" customHeight="1">
      <c r="A992" s="193"/>
      <c r="B992" s="193"/>
      <c r="C992" s="193"/>
      <c r="D992" s="193"/>
      <c r="E992" s="193"/>
      <c r="F992" s="193"/>
      <c r="G992" s="193"/>
      <c r="H992" s="194"/>
      <c r="I992" s="193"/>
      <c r="J992" s="193"/>
      <c r="K992" s="193"/>
      <c r="L992" s="193"/>
      <c r="M992" s="193"/>
      <c r="N992" s="193"/>
      <c r="O992" s="193"/>
      <c r="P992" s="193"/>
      <c r="Q992" s="193"/>
      <c r="R992" s="193"/>
      <c r="S992" s="193"/>
      <c r="T992" s="193"/>
      <c r="U992" s="193"/>
      <c r="V992" s="193"/>
      <c r="W992" s="193"/>
      <c r="X992" s="193"/>
      <c r="Y992" s="193"/>
      <c r="Z992" s="193"/>
    </row>
    <row r="993" ht="15.75" customHeight="1">
      <c r="A993" s="193"/>
      <c r="B993" s="193"/>
      <c r="C993" s="193"/>
      <c r="D993" s="193"/>
      <c r="E993" s="193"/>
      <c r="F993" s="193"/>
      <c r="G993" s="193"/>
      <c r="H993" s="194"/>
      <c r="I993" s="193"/>
      <c r="J993" s="193"/>
      <c r="K993" s="193"/>
      <c r="L993" s="193"/>
      <c r="M993" s="193"/>
      <c r="N993" s="193"/>
      <c r="O993" s="193"/>
      <c r="P993" s="193"/>
      <c r="Q993" s="193"/>
      <c r="R993" s="193"/>
      <c r="S993" s="193"/>
      <c r="T993" s="193"/>
      <c r="U993" s="193"/>
      <c r="V993" s="193"/>
      <c r="W993" s="193"/>
      <c r="X993" s="193"/>
      <c r="Y993" s="193"/>
      <c r="Z993" s="193"/>
    </row>
    <row r="994" ht="15.75" customHeight="1">
      <c r="A994" s="193"/>
      <c r="B994" s="193"/>
      <c r="C994" s="193"/>
      <c r="D994" s="193"/>
      <c r="E994" s="193"/>
      <c r="F994" s="193"/>
      <c r="G994" s="193"/>
      <c r="H994" s="194"/>
      <c r="I994" s="193"/>
      <c r="J994" s="193"/>
      <c r="K994" s="193"/>
      <c r="L994" s="193"/>
      <c r="M994" s="193"/>
      <c r="N994" s="193"/>
      <c r="O994" s="193"/>
      <c r="P994" s="193"/>
      <c r="Q994" s="193"/>
      <c r="R994" s="193"/>
      <c r="S994" s="193"/>
      <c r="T994" s="193"/>
      <c r="U994" s="193"/>
      <c r="V994" s="193"/>
      <c r="W994" s="193"/>
      <c r="X994" s="193"/>
      <c r="Y994" s="193"/>
      <c r="Z994" s="193"/>
    </row>
    <row r="995" ht="15.75" customHeight="1">
      <c r="A995" s="193"/>
      <c r="B995" s="193"/>
      <c r="C995" s="193"/>
      <c r="D995" s="193"/>
      <c r="E995" s="193"/>
      <c r="F995" s="193"/>
      <c r="G995" s="193"/>
      <c r="H995" s="194"/>
      <c r="I995" s="193"/>
      <c r="J995" s="193"/>
      <c r="K995" s="193"/>
      <c r="L995" s="193"/>
      <c r="M995" s="193"/>
      <c r="N995" s="193"/>
      <c r="O995" s="193"/>
      <c r="P995" s="193"/>
      <c r="Q995" s="193"/>
      <c r="R995" s="193"/>
      <c r="S995" s="193"/>
      <c r="T995" s="193"/>
      <c r="U995" s="193"/>
      <c r="V995" s="193"/>
      <c r="W995" s="193"/>
      <c r="X995" s="193"/>
      <c r="Y995" s="193"/>
      <c r="Z995" s="193"/>
    </row>
    <row r="996" ht="15.75" customHeight="1">
      <c r="A996" s="193"/>
      <c r="B996" s="193"/>
      <c r="C996" s="193"/>
      <c r="D996" s="193"/>
      <c r="E996" s="193"/>
      <c r="F996" s="193"/>
      <c r="G996" s="193"/>
      <c r="H996" s="194"/>
      <c r="I996" s="193"/>
      <c r="J996" s="193"/>
      <c r="K996" s="193"/>
      <c r="L996" s="193"/>
      <c r="M996" s="193"/>
      <c r="N996" s="193"/>
      <c r="O996" s="193"/>
      <c r="P996" s="193"/>
      <c r="Q996" s="193"/>
      <c r="R996" s="193"/>
      <c r="S996" s="193"/>
      <c r="T996" s="193"/>
      <c r="U996" s="193"/>
      <c r="V996" s="193"/>
      <c r="W996" s="193"/>
      <c r="X996" s="193"/>
      <c r="Y996" s="193"/>
      <c r="Z996" s="193"/>
    </row>
    <row r="997" ht="15.75" customHeight="1">
      <c r="A997" s="193"/>
      <c r="B997" s="193"/>
      <c r="C997" s="193"/>
      <c r="D997" s="193"/>
      <c r="E997" s="193"/>
      <c r="F997" s="193"/>
      <c r="G997" s="193"/>
      <c r="H997" s="194"/>
      <c r="I997" s="193"/>
      <c r="J997" s="193"/>
      <c r="K997" s="193"/>
      <c r="L997" s="193"/>
      <c r="M997" s="193"/>
      <c r="N997" s="193"/>
      <c r="O997" s="193"/>
      <c r="P997" s="193"/>
      <c r="Q997" s="193"/>
      <c r="R997" s="193"/>
      <c r="S997" s="193"/>
      <c r="T997" s="193"/>
      <c r="U997" s="193"/>
      <c r="V997" s="193"/>
      <c r="W997" s="193"/>
      <c r="X997" s="193"/>
      <c r="Y997" s="193"/>
      <c r="Z997" s="193"/>
    </row>
    <row r="998" ht="15.75" customHeight="1">
      <c r="A998" s="193"/>
      <c r="B998" s="193"/>
      <c r="C998" s="193"/>
      <c r="D998" s="193"/>
      <c r="E998" s="193"/>
      <c r="F998" s="193"/>
      <c r="G998" s="193"/>
      <c r="H998" s="194"/>
      <c r="I998" s="193"/>
      <c r="J998" s="193"/>
      <c r="K998" s="193"/>
      <c r="L998" s="193"/>
      <c r="M998" s="193"/>
      <c r="N998" s="193"/>
      <c r="O998" s="193"/>
      <c r="P998" s="193"/>
      <c r="Q998" s="193"/>
      <c r="R998" s="193"/>
      <c r="S998" s="193"/>
      <c r="T998" s="193"/>
      <c r="U998" s="193"/>
      <c r="V998" s="193"/>
      <c r="W998" s="193"/>
      <c r="X998" s="193"/>
      <c r="Y998" s="193"/>
      <c r="Z998" s="193"/>
    </row>
    <row r="999" ht="15.75" customHeight="1">
      <c r="A999" s="193"/>
      <c r="B999" s="193"/>
      <c r="C999" s="193"/>
      <c r="D999" s="193"/>
      <c r="E999" s="193"/>
      <c r="F999" s="193"/>
      <c r="G999" s="193"/>
      <c r="H999" s="194"/>
      <c r="I999" s="193"/>
      <c r="J999" s="193"/>
      <c r="K999" s="193"/>
      <c r="L999" s="193"/>
      <c r="M999" s="193"/>
      <c r="N999" s="193"/>
      <c r="O999" s="193"/>
      <c r="P999" s="193"/>
      <c r="Q999" s="193"/>
      <c r="R999" s="193"/>
      <c r="S999" s="193"/>
      <c r="T999" s="193"/>
      <c r="U999" s="193"/>
      <c r="V999" s="193"/>
      <c r="W999" s="193"/>
      <c r="X999" s="193"/>
      <c r="Y999" s="193"/>
      <c r="Z999" s="193"/>
    </row>
    <row r="1000" ht="15.75" customHeight="1">
      <c r="A1000" s="193"/>
      <c r="B1000" s="193"/>
      <c r="C1000" s="193"/>
      <c r="D1000" s="193"/>
      <c r="E1000" s="193"/>
      <c r="F1000" s="193"/>
      <c r="G1000" s="193"/>
      <c r="H1000" s="194"/>
      <c r="I1000" s="193"/>
      <c r="J1000" s="193"/>
      <c r="K1000" s="193"/>
      <c r="L1000" s="193"/>
      <c r="M1000" s="193"/>
      <c r="N1000" s="193"/>
      <c r="O1000" s="193"/>
      <c r="P1000" s="193"/>
      <c r="Q1000" s="193"/>
      <c r="R1000" s="193"/>
      <c r="S1000" s="193"/>
      <c r="T1000" s="193"/>
      <c r="U1000" s="193"/>
      <c r="V1000" s="193"/>
      <c r="W1000" s="193"/>
      <c r="X1000" s="193"/>
      <c r="Y1000" s="193"/>
      <c r="Z1000" s="193"/>
    </row>
  </sheetData>
  <hyperlinks>
    <hyperlink r:id="rId1" ref="A2"/>
    <hyperlink r:id="rId2" ref="J12"/>
  </hyperlinks>
  <printOptions/>
  <pageMargins bottom="0.75" footer="0.0" header="0.0" left="0.7" right="0.7" top="0.75"/>
  <pageSetup orientation="landscape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2009-10-05T08:17:29Z</dcterms:created>
  <dc:creator>Joel</dc:creator>
</cp:coreProperties>
</file>